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ud365-my.sharepoint.com/personal/jbloemberg1_tudelft_nl/Documents/Documents/TU Delft Jette/PhD/03_Publiceren/Scientific Reports/Revision 1/"/>
    </mc:Choice>
  </mc:AlternateContent>
  <xr:revisionPtr revIDLastSave="274" documentId="13_ncr:1_{BE7F7194-022B-40FA-97FC-BF9343CC1837}" xr6:coauthVersionLast="47" xr6:coauthVersionMax="47" xr10:uidLastSave="{1E69F72F-97A0-49B4-AF37-9757EFD87C15}"/>
  <bookViews>
    <workbookView xWindow="38280" yWindow="1575" windowWidth="29040" windowHeight="15720" xr2:uid="{C976B0DE-3C66-4F13-96EA-DBDFA11BC932}"/>
  </bookViews>
  <sheets>
    <sheet name="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68" i="1" l="1"/>
  <c r="Y68" i="1"/>
  <c r="AM68" i="1" s="1"/>
  <c r="X68" i="1"/>
  <c r="Y67" i="1"/>
  <c r="AM67" i="1" s="1"/>
  <c r="H68" i="1"/>
  <c r="AA72" i="1"/>
  <c r="Y72" i="1"/>
  <c r="X72" i="1"/>
  <c r="Y71" i="1"/>
  <c r="AM71" i="1" s="1"/>
  <c r="H72" i="1"/>
  <c r="Y57" i="1"/>
  <c r="Y56" i="1"/>
  <c r="Y78" i="1"/>
  <c r="Y77" i="1"/>
  <c r="AE72" i="1" l="1"/>
  <c r="AC72" i="1"/>
  <c r="AL72" i="1"/>
  <c r="AD68" i="1"/>
  <c r="AF68" i="1" s="1"/>
  <c r="AG68" i="1"/>
  <c r="AE68" i="1"/>
  <c r="AB68" i="1"/>
  <c r="AC68" i="1"/>
  <c r="AG72" i="1"/>
  <c r="AB72" i="1"/>
  <c r="AM72" i="1"/>
  <c r="AD72" i="1"/>
  <c r="AF72" i="1" s="1"/>
  <c r="Y84" i="1"/>
  <c r="Y83" i="1"/>
  <c r="Y62" i="1"/>
  <c r="Y9" i="1"/>
  <c r="AM9" i="1" s="1"/>
  <c r="Y8" i="1"/>
  <c r="AM8" i="1" s="1"/>
  <c r="Y7" i="1"/>
  <c r="AM7" i="1" s="1"/>
  <c r="Y6" i="1"/>
  <c r="AM6" i="1" s="1"/>
  <c r="Y5" i="1"/>
  <c r="AM5" i="1" s="1"/>
  <c r="Y4" i="1"/>
  <c r="Y31" i="1"/>
  <c r="AM31" i="1" s="1"/>
  <c r="Y30" i="1"/>
  <c r="AM30" i="1" s="1"/>
  <c r="Y29" i="1"/>
  <c r="AM29" i="1" s="1"/>
  <c r="Y28" i="1"/>
  <c r="AM28" i="1" s="1"/>
  <c r="Y27" i="1"/>
  <c r="AM27" i="1" s="1"/>
  <c r="Y26" i="1"/>
  <c r="AM26" i="1" s="1"/>
  <c r="Y16" i="1"/>
  <c r="AM16" i="1" s="1"/>
  <c r="Y17" i="1"/>
  <c r="AM17" i="1" s="1"/>
  <c r="Y18" i="1"/>
  <c r="AM18" i="1" s="1"/>
  <c r="Y19" i="1"/>
  <c r="AM19" i="1" s="1"/>
  <c r="Y20" i="1"/>
  <c r="AM20" i="1" s="1"/>
  <c r="Y15" i="1"/>
  <c r="AM15" i="1" s="1"/>
  <c r="Y38" i="1"/>
  <c r="AM38" i="1" s="1"/>
  <c r="Y39" i="1"/>
  <c r="AM39" i="1" s="1"/>
  <c r="Y40" i="1"/>
  <c r="AM40" i="1" s="1"/>
  <c r="Y41" i="1"/>
  <c r="AM41" i="1" s="1"/>
  <c r="Y42" i="1"/>
  <c r="AM42" i="1" s="1"/>
  <c r="Y37" i="1"/>
  <c r="AM37" i="1" s="1"/>
  <c r="AH68" i="1" l="1"/>
  <c r="AI68" i="1"/>
  <c r="AJ68" i="1" s="1"/>
  <c r="AH72" i="1"/>
  <c r="AI72" i="1"/>
  <c r="AJ72" i="1" s="1"/>
  <c r="AM23" i="1"/>
  <c r="AM45" i="1"/>
  <c r="AM4" i="1"/>
  <c r="AM48" i="1" s="1"/>
  <c r="AM34" i="1"/>
  <c r="AM43" i="1"/>
  <c r="AM32" i="1"/>
  <c r="AM21" i="1"/>
  <c r="AD62" i="1"/>
  <c r="AF62" i="1" s="1"/>
  <c r="AA62" i="1"/>
  <c r="AE62" i="1" s="1"/>
  <c r="X62" i="1"/>
  <c r="H62" i="1"/>
  <c r="AA71" i="1"/>
  <c r="X71" i="1"/>
  <c r="AL71" i="1" s="1"/>
  <c r="H71" i="1"/>
  <c r="AA67" i="1"/>
  <c r="X67" i="1"/>
  <c r="H67" i="1"/>
  <c r="AD67" i="1" l="1"/>
  <c r="AF67" i="1" s="1"/>
  <c r="AE67" i="1"/>
  <c r="AC67" i="1"/>
  <c r="AB67" i="1"/>
  <c r="AC71" i="1"/>
  <c r="AB71" i="1"/>
  <c r="AE71" i="1"/>
  <c r="AB62" i="1"/>
  <c r="AC62" i="1"/>
  <c r="AM10" i="1"/>
  <c r="AM12" i="1"/>
  <c r="AG62" i="1"/>
  <c r="AL67" i="1"/>
  <c r="AG67" i="1"/>
  <c r="AI67" i="1" s="1"/>
  <c r="AL62" i="1"/>
  <c r="AG71" i="1"/>
  <c r="AI71" i="1" s="1"/>
  <c r="AJ71" i="1" s="1"/>
  <c r="AD71" i="1"/>
  <c r="AF71" i="1" s="1"/>
  <c r="AH71" i="1" l="1"/>
  <c r="AI62" i="1"/>
  <c r="AJ62" i="1" s="1"/>
  <c r="AH62" i="1"/>
  <c r="AH67" i="1"/>
  <c r="AJ67" i="1"/>
  <c r="AA84" i="1" l="1"/>
  <c r="X84" i="1"/>
  <c r="AA83" i="1"/>
  <c r="X83" i="1"/>
  <c r="H84" i="1"/>
  <c r="H83" i="1"/>
  <c r="AA78" i="1"/>
  <c r="X78" i="1"/>
  <c r="AA77" i="1"/>
  <c r="X77" i="1"/>
  <c r="H78" i="1"/>
  <c r="H77" i="1"/>
  <c r="AE78" i="1" l="1"/>
  <c r="AE83" i="1"/>
  <c r="AE77" i="1"/>
  <c r="AE84" i="1"/>
  <c r="AB83" i="1"/>
  <c r="AC83" i="1"/>
  <c r="AB84" i="1"/>
  <c r="AC84" i="1"/>
  <c r="AC78" i="1"/>
  <c r="AB78" i="1"/>
  <c r="AB77" i="1"/>
  <c r="AC77" i="1"/>
  <c r="AL78" i="1"/>
  <c r="AG78" i="1"/>
  <c r="AL83" i="1"/>
  <c r="AG83" i="1"/>
  <c r="AG77" i="1"/>
  <c r="AL77" i="1"/>
  <c r="AL84" i="1"/>
  <c r="AG84" i="1"/>
  <c r="AD78" i="1"/>
  <c r="AF78" i="1" s="1"/>
  <c r="AD84" i="1"/>
  <c r="AF84" i="1" s="1"/>
  <c r="AD83" i="1"/>
  <c r="AF83" i="1" s="1"/>
  <c r="AD77" i="1"/>
  <c r="AF77" i="1" s="1"/>
  <c r="AI84" i="1" l="1"/>
  <c r="AJ84" i="1" s="1"/>
  <c r="AH84" i="1"/>
  <c r="AI77" i="1"/>
  <c r="AJ77" i="1" s="1"/>
  <c r="AH77" i="1"/>
  <c r="AI78" i="1"/>
  <c r="AJ78" i="1" s="1"/>
  <c r="AH78" i="1"/>
  <c r="AD85" i="1"/>
  <c r="AI83" i="1"/>
  <c r="AJ83" i="1" s="1"/>
  <c r="AH83" i="1"/>
  <c r="AD86" i="1"/>
  <c r="AD80" i="1"/>
  <c r="AD79" i="1"/>
  <c r="AA42" i="1" l="1"/>
  <c r="X42" i="1"/>
  <c r="AA41" i="1"/>
  <c r="X41" i="1"/>
  <c r="AL41" i="1" s="1"/>
  <c r="AA40" i="1"/>
  <c r="X40" i="1"/>
  <c r="AA39" i="1"/>
  <c r="X39" i="1"/>
  <c r="AA38" i="1"/>
  <c r="X38" i="1"/>
  <c r="AA37" i="1"/>
  <c r="X37" i="1"/>
  <c r="H42" i="1"/>
  <c r="H41" i="1"/>
  <c r="H40" i="1"/>
  <c r="H39" i="1"/>
  <c r="H38" i="1"/>
  <c r="H37" i="1"/>
  <c r="AA31" i="1"/>
  <c r="X31" i="1"/>
  <c r="AL31" i="1" s="1"/>
  <c r="AA30" i="1"/>
  <c r="X30" i="1"/>
  <c r="AA29" i="1"/>
  <c r="X29" i="1"/>
  <c r="AA28" i="1"/>
  <c r="X28" i="1"/>
  <c r="AA27" i="1"/>
  <c r="X27" i="1"/>
  <c r="AL27" i="1" s="1"/>
  <c r="AA26" i="1"/>
  <c r="X26" i="1"/>
  <c r="H31" i="1"/>
  <c r="H30" i="1"/>
  <c r="H29" i="1"/>
  <c r="H28" i="1"/>
  <c r="H27" i="1"/>
  <c r="H26" i="1"/>
  <c r="AA20" i="1"/>
  <c r="X20" i="1"/>
  <c r="AA19" i="1"/>
  <c r="X19" i="1"/>
  <c r="AA18" i="1"/>
  <c r="X18" i="1"/>
  <c r="AA17" i="1"/>
  <c r="X17" i="1"/>
  <c r="AL17" i="1" s="1"/>
  <c r="AA16" i="1"/>
  <c r="X16" i="1"/>
  <c r="AA15" i="1"/>
  <c r="X15" i="1"/>
  <c r="H20" i="1"/>
  <c r="H19" i="1"/>
  <c r="H18" i="1"/>
  <c r="H17" i="1"/>
  <c r="H16" i="1"/>
  <c r="H15" i="1"/>
  <c r="AA9" i="1"/>
  <c r="X9" i="1"/>
  <c r="AA8" i="1"/>
  <c r="X8" i="1"/>
  <c r="AA7" i="1"/>
  <c r="X7" i="1"/>
  <c r="AL7" i="1" s="1"/>
  <c r="AA6" i="1"/>
  <c r="X6" i="1"/>
  <c r="AA5" i="1"/>
  <c r="X5" i="1"/>
  <c r="AA4" i="1"/>
  <c r="X4" i="1"/>
  <c r="AL4" i="1" s="1"/>
  <c r="H5" i="1"/>
  <c r="H6" i="1"/>
  <c r="H7" i="1"/>
  <c r="H8" i="1"/>
  <c r="H9" i="1"/>
  <c r="H4" i="1"/>
  <c r="AA57" i="1"/>
  <c r="X57" i="1"/>
  <c r="H57" i="1"/>
  <c r="AA56" i="1"/>
  <c r="X56" i="1"/>
  <c r="H56" i="1"/>
  <c r="AD37" i="1" l="1"/>
  <c r="AE56" i="1"/>
  <c r="AE57" i="1"/>
  <c r="AB56" i="1"/>
  <c r="AC56" i="1"/>
  <c r="AC57" i="1"/>
  <c r="AB57" i="1"/>
  <c r="AE5" i="1"/>
  <c r="AC8" i="1"/>
  <c r="AB8" i="1"/>
  <c r="AB7" i="1"/>
  <c r="AC7" i="1"/>
  <c r="AE6" i="1"/>
  <c r="AE7" i="1"/>
  <c r="AE9" i="1"/>
  <c r="AB4" i="1"/>
  <c r="AC4" i="1"/>
  <c r="AB9" i="1"/>
  <c r="AC9" i="1"/>
  <c r="AB6" i="1"/>
  <c r="AC6" i="1"/>
  <c r="AB5" i="1"/>
  <c r="AC5" i="1"/>
  <c r="AE4" i="1"/>
  <c r="AE8" i="1"/>
  <c r="AB30" i="1"/>
  <c r="AC30" i="1"/>
  <c r="AB31" i="1"/>
  <c r="AC31" i="1"/>
  <c r="AE16" i="1"/>
  <c r="AE20" i="1"/>
  <c r="AE26" i="1"/>
  <c r="AE30" i="1"/>
  <c r="AE40" i="1"/>
  <c r="AE39" i="1"/>
  <c r="AE19" i="1"/>
  <c r="AE29" i="1"/>
  <c r="AL37" i="1"/>
  <c r="AG37" i="1"/>
  <c r="AH37" i="1" s="1"/>
  <c r="AC18" i="1"/>
  <c r="AB18" i="1"/>
  <c r="AB27" i="1"/>
  <c r="AC27" i="1"/>
  <c r="AE27" i="1"/>
  <c r="AE31" i="1"/>
  <c r="AE41" i="1"/>
  <c r="AC19" i="1"/>
  <c r="AB19" i="1"/>
  <c r="AB28" i="1"/>
  <c r="AC28" i="1"/>
  <c r="AE15" i="1"/>
  <c r="AB15" i="1"/>
  <c r="AC15" i="1"/>
  <c r="AB16" i="1"/>
  <c r="AC16" i="1"/>
  <c r="AC17" i="1"/>
  <c r="AB17" i="1"/>
  <c r="AB26" i="1"/>
  <c r="AC26" i="1"/>
  <c r="AE17" i="1"/>
  <c r="AC20" i="1"/>
  <c r="AB20" i="1"/>
  <c r="AE18" i="1"/>
  <c r="AB29" i="1"/>
  <c r="AC29" i="1"/>
  <c r="AE28" i="1"/>
  <c r="AE38" i="1"/>
  <c r="AE42" i="1"/>
  <c r="AF37" i="1"/>
  <c r="AE37" i="1"/>
  <c r="AC39" i="1"/>
  <c r="AB39" i="1"/>
  <c r="AB41" i="1"/>
  <c r="AC41" i="1"/>
  <c r="AB42" i="1"/>
  <c r="AC42" i="1"/>
  <c r="AC37" i="1"/>
  <c r="AB37" i="1"/>
  <c r="AB40" i="1"/>
  <c r="AC40" i="1"/>
  <c r="AB38" i="1"/>
  <c r="AC38" i="1"/>
  <c r="AG57" i="1"/>
  <c r="AL57" i="1"/>
  <c r="AL56" i="1"/>
  <c r="AG56" i="1"/>
  <c r="AG4" i="1"/>
  <c r="AG40" i="1"/>
  <c r="AL40" i="1"/>
  <c r="AG9" i="1"/>
  <c r="AL9" i="1"/>
  <c r="AG29" i="1"/>
  <c r="AL29" i="1"/>
  <c r="AG30" i="1"/>
  <c r="AL30" i="1"/>
  <c r="AG5" i="1"/>
  <c r="AL5" i="1"/>
  <c r="AG19" i="1"/>
  <c r="AH19" i="1" s="1"/>
  <c r="AL19" i="1"/>
  <c r="AG20" i="1"/>
  <c r="AH20" i="1" s="1"/>
  <c r="AL20" i="1"/>
  <c r="AG8" i="1"/>
  <c r="AL8" i="1"/>
  <c r="AG18" i="1"/>
  <c r="AH18" i="1" s="1"/>
  <c r="AL18" i="1"/>
  <c r="AG28" i="1"/>
  <c r="AL28" i="1"/>
  <c r="AG38" i="1"/>
  <c r="AL38" i="1"/>
  <c r="AG42" i="1"/>
  <c r="AL42" i="1"/>
  <c r="AG15" i="1"/>
  <c r="AH15" i="1" s="1"/>
  <c r="AL15" i="1"/>
  <c r="AG39" i="1"/>
  <c r="AL39" i="1"/>
  <c r="AG6" i="1"/>
  <c r="AL6" i="1"/>
  <c r="AG16" i="1"/>
  <c r="AH16" i="1" s="1"/>
  <c r="AL16" i="1"/>
  <c r="AG26" i="1"/>
  <c r="AH26" i="1" s="1"/>
  <c r="AL26" i="1"/>
  <c r="AG7" i="1"/>
  <c r="AG17" i="1"/>
  <c r="AH17" i="1" s="1"/>
  <c r="AG27" i="1"/>
  <c r="AG31" i="1"/>
  <c r="AG41" i="1"/>
  <c r="AD41" i="1"/>
  <c r="AF41" i="1" s="1"/>
  <c r="AD29" i="1"/>
  <c r="AF29" i="1" s="1"/>
  <c r="AD40" i="1"/>
  <c r="AF40" i="1" s="1"/>
  <c r="AD7" i="1"/>
  <c r="AF7" i="1" s="1"/>
  <c r="AD17" i="1"/>
  <c r="AF17" i="1" s="1"/>
  <c r="AD38" i="1"/>
  <c r="AF38" i="1" s="1"/>
  <c r="AD42" i="1"/>
  <c r="AF42" i="1" s="1"/>
  <c r="AD4" i="1"/>
  <c r="AD26" i="1"/>
  <c r="AD30" i="1"/>
  <c r="AF30" i="1" s="1"/>
  <c r="AD5" i="1"/>
  <c r="AF5" i="1" s="1"/>
  <c r="AD9" i="1"/>
  <c r="AF9" i="1" s="1"/>
  <c r="AD15" i="1"/>
  <c r="AD19" i="1"/>
  <c r="AF19" i="1" s="1"/>
  <c r="AD27" i="1"/>
  <c r="AF27" i="1" s="1"/>
  <c r="AD31" i="1"/>
  <c r="AF31" i="1" s="1"/>
  <c r="AD18" i="1"/>
  <c r="AF18" i="1" s="1"/>
  <c r="AD20" i="1"/>
  <c r="AF20" i="1" s="1"/>
  <c r="AD28" i="1"/>
  <c r="AF28" i="1" s="1"/>
  <c r="AD16" i="1"/>
  <c r="AF16" i="1" s="1"/>
  <c r="AD39" i="1"/>
  <c r="AF39" i="1" s="1"/>
  <c r="AD8" i="1"/>
  <c r="AF8" i="1" s="1"/>
  <c r="AD57" i="1"/>
  <c r="AF57" i="1" s="1"/>
  <c r="AD6" i="1"/>
  <c r="AF6" i="1" s="1"/>
  <c r="AD56" i="1"/>
  <c r="AF56" i="1" s="1"/>
  <c r="AC33" i="1" l="1"/>
  <c r="AC44" i="1"/>
  <c r="AC22" i="1"/>
  <c r="AB44" i="1"/>
  <c r="AB11" i="1"/>
  <c r="AD44" i="1"/>
  <c r="AF26" i="1"/>
  <c r="AF51" i="1" s="1"/>
  <c r="AD33" i="1"/>
  <c r="AB33" i="1"/>
  <c r="AF15" i="1"/>
  <c r="AD22" i="1"/>
  <c r="AB22" i="1"/>
  <c r="AF4" i="1"/>
  <c r="AF10" i="1" s="1"/>
  <c r="AD11" i="1"/>
  <c r="AC11" i="1"/>
  <c r="AC51" i="1"/>
  <c r="AC50" i="1"/>
  <c r="AB32" i="1"/>
  <c r="AE12" i="1"/>
  <c r="AC10" i="1"/>
  <c r="AC12" i="1"/>
  <c r="AB12" i="1"/>
  <c r="AB10" i="1"/>
  <c r="AE10" i="1"/>
  <c r="AC34" i="1"/>
  <c r="AC21" i="1"/>
  <c r="AC23" i="1"/>
  <c r="AB23" i="1"/>
  <c r="AB21" i="1"/>
  <c r="AE23" i="1"/>
  <c r="AE21" i="1"/>
  <c r="AB34" i="1"/>
  <c r="AC32" i="1"/>
  <c r="AE32" i="1"/>
  <c r="AE34" i="1"/>
  <c r="AH4" i="1"/>
  <c r="AI4" i="1"/>
  <c r="AE45" i="1"/>
  <c r="AE43" i="1"/>
  <c r="AC45" i="1"/>
  <c r="AC43" i="1"/>
  <c r="AB43" i="1"/>
  <c r="AB45" i="1"/>
  <c r="AH56" i="1"/>
  <c r="AI56" i="1"/>
  <c r="AJ56" i="1" s="1"/>
  <c r="AI57" i="1"/>
  <c r="AJ57" i="1" s="1"/>
  <c r="AH57" i="1"/>
  <c r="AF50" i="1"/>
  <c r="AI31" i="1"/>
  <c r="AJ31" i="1" s="1"/>
  <c r="AH31" i="1"/>
  <c r="AI27" i="1"/>
  <c r="AJ27" i="1" s="1"/>
  <c r="AH27" i="1"/>
  <c r="AI6" i="1"/>
  <c r="AJ6" i="1" s="1"/>
  <c r="AH6" i="1"/>
  <c r="AI38" i="1"/>
  <c r="AJ38" i="1" s="1"/>
  <c r="AH38" i="1"/>
  <c r="AI20" i="1"/>
  <c r="AJ20" i="1" s="1"/>
  <c r="AI29" i="1"/>
  <c r="AJ29" i="1" s="1"/>
  <c r="AH29" i="1"/>
  <c r="AI9" i="1"/>
  <c r="AJ9" i="1" s="1"/>
  <c r="AH9" i="1"/>
  <c r="AI28" i="1"/>
  <c r="AJ28" i="1" s="1"/>
  <c r="AH28" i="1"/>
  <c r="AI39" i="1"/>
  <c r="AJ39" i="1" s="1"/>
  <c r="AH39" i="1"/>
  <c r="AI18" i="1"/>
  <c r="AJ18" i="1" s="1"/>
  <c r="AI5" i="1"/>
  <c r="AJ5" i="1" s="1"/>
  <c r="AH5" i="1"/>
  <c r="AI40" i="1"/>
  <c r="AJ40" i="1" s="1"/>
  <c r="AH40" i="1"/>
  <c r="AI19" i="1"/>
  <c r="AJ19" i="1" s="1"/>
  <c r="AI41" i="1"/>
  <c r="AJ41" i="1" s="1"/>
  <c r="AH41" i="1"/>
  <c r="AI17" i="1"/>
  <c r="AJ17" i="1" s="1"/>
  <c r="AI7" i="1"/>
  <c r="AJ7" i="1" s="1"/>
  <c r="AH7" i="1"/>
  <c r="AI16" i="1"/>
  <c r="AJ16" i="1" s="1"/>
  <c r="AI42" i="1"/>
  <c r="AJ42" i="1" s="1"/>
  <c r="AH42" i="1"/>
  <c r="AI8" i="1"/>
  <c r="AJ8" i="1" s="1"/>
  <c r="AH8" i="1"/>
  <c r="AI30" i="1"/>
  <c r="AJ30" i="1" s="1"/>
  <c r="AH30" i="1"/>
  <c r="AF23" i="1"/>
  <c r="AF21" i="1"/>
  <c r="AF43" i="1"/>
  <c r="AF45" i="1"/>
  <c r="AI37" i="1"/>
  <c r="AG45" i="1"/>
  <c r="AG43" i="1"/>
  <c r="AG10" i="1"/>
  <c r="AG12" i="1"/>
  <c r="AI26" i="1"/>
  <c r="AG34" i="1"/>
  <c r="AG32" i="1"/>
  <c r="AI15" i="1"/>
  <c r="AG23" i="1"/>
  <c r="AG21" i="1"/>
  <c r="AL43" i="1"/>
  <c r="AL12" i="1"/>
  <c r="AL49" i="1"/>
  <c r="AL48" i="1"/>
  <c r="AL23" i="1"/>
  <c r="AL21" i="1"/>
  <c r="AL10" i="1"/>
  <c r="AL34" i="1"/>
  <c r="AL32" i="1"/>
  <c r="AL45" i="1"/>
  <c r="AD45" i="1"/>
  <c r="AD23" i="1"/>
  <c r="AD34" i="1"/>
  <c r="AD43" i="1"/>
  <c r="AD21" i="1"/>
  <c r="AD32" i="1"/>
  <c r="AD10" i="1"/>
  <c r="AD59" i="1"/>
  <c r="AD58" i="1"/>
  <c r="AD12" i="1"/>
  <c r="AF34" i="1" l="1"/>
  <c r="AF32" i="1"/>
  <c r="AI33" i="1"/>
  <c r="AI11" i="1"/>
  <c r="AJ15" i="1"/>
  <c r="AJ23" i="1" s="1"/>
  <c r="AI22" i="1"/>
  <c r="AJ37" i="1"/>
  <c r="AJ45" i="1" s="1"/>
  <c r="AI44" i="1"/>
  <c r="AF12" i="1"/>
  <c r="AH50" i="1"/>
  <c r="AH10" i="1"/>
  <c r="AH12" i="1"/>
  <c r="AH45" i="1"/>
  <c r="AI12" i="1"/>
  <c r="AH32" i="1"/>
  <c r="AH43" i="1"/>
  <c r="AI45" i="1"/>
  <c r="AI43" i="1"/>
  <c r="AH34" i="1"/>
  <c r="AH51" i="1"/>
  <c r="AH21" i="1"/>
  <c r="AH23" i="1"/>
  <c r="AI23" i="1"/>
  <c r="AI34" i="1"/>
  <c r="AJ26" i="1"/>
  <c r="AI10" i="1"/>
  <c r="AJ4" i="1"/>
  <c r="AI21" i="1"/>
  <c r="AI32" i="1"/>
  <c r="AJ43" i="1" l="1"/>
  <c r="AJ21" i="1"/>
  <c r="AJ10" i="1"/>
  <c r="AJ12" i="1"/>
  <c r="AJ34" i="1"/>
  <c r="AJ32" i="1"/>
</calcChain>
</file>

<file path=xl/sharedStrings.xml><?xml version="1.0" encoding="utf-8"?>
<sst xmlns="http://schemas.openxmlformats.org/spreadsheetml/2006/main" count="124" uniqueCount="83">
  <si>
    <t>Condition name</t>
  </si>
  <si>
    <t>Repetition</t>
  </si>
  <si>
    <t>Condition number</t>
  </si>
  <si>
    <t>Initial motor offset (m1) [steps]</t>
  </si>
  <si>
    <t>Initial motor offset (m2) [steps]</t>
  </si>
  <si>
    <t>Initial motor offset (m3) [steps]</t>
  </si>
  <si>
    <t>Initial motor offset (m4) [steps]</t>
  </si>
  <si>
    <t>Initial motor offset (m5) [steps]</t>
  </si>
  <si>
    <t>Initial motor offset (m6) [steps]</t>
  </si>
  <si>
    <t>Motors that move ring forward</t>
  </si>
  <si>
    <t>Gelatine mass [g]</t>
  </si>
  <si>
    <t>Central offset [mm]</t>
  </si>
  <si>
    <t>Measurement date (mm/dd/yyyy)</t>
  </si>
  <si>
    <t>Remarks</t>
  </si>
  <si>
    <t>Stroke [mm]</t>
  </si>
  <si>
    <t>Theoretical distance travelled [mm]</t>
  </si>
  <si>
    <t>Number of cycles</t>
  </si>
  <si>
    <t>Stroke [steps]</t>
  </si>
  <si>
    <t>Mean</t>
  </si>
  <si>
    <t>SD.P</t>
  </si>
  <si>
    <t>MAXRANGE</t>
  </si>
  <si>
    <t>1R5 5wt% straight</t>
  </si>
  <si>
    <t>1R5-C25-S2-R0-B0-WT10</t>
  </si>
  <si>
    <t>buckling in middle, but went further normal</t>
  </si>
  <si>
    <t>1R5 5wt% up</t>
  </si>
  <si>
    <t>1R5-C25-S2-R0-WT5</t>
  </si>
  <si>
    <t>1R5-C25-S2-R30-WT5-Up</t>
  </si>
  <si>
    <t>In last cycle, ring segment buckled</t>
  </si>
  <si>
    <t>In last 3 cycles, ring segment buckled</t>
  </si>
  <si>
    <t>Needle deflected downwards</t>
  </si>
  <si>
    <t>STD.P</t>
  </si>
  <si>
    <t>1R5 5wt% down</t>
  </si>
  <si>
    <t>1R5-C25-S2-R30-WT5-Down</t>
  </si>
  <si>
    <t>At end out of gelatine during last cycle</t>
  </si>
  <si>
    <t>At end out of gelatine during 23rd cycle</t>
  </si>
  <si>
    <t>In last 5 cycles, ring segment buckled</t>
  </si>
  <si>
    <t>2R3 5wt% up</t>
  </si>
  <si>
    <t>2R3-C25-S2-R30-WT5-Up</t>
  </si>
  <si>
    <t>ring segment buckled at the end, needle segments slightly diverged</t>
  </si>
  <si>
    <t>Explorative tests</t>
  </si>
  <si>
    <t>1R5-C50-S1-R30-B6-WT5-Up</t>
  </si>
  <si>
    <t>1R5-C50-S1-R30-B6-WT5-Down</t>
  </si>
  <si>
    <t>1R3-C25-S2-R30-B8-WT5-Up</t>
  </si>
  <si>
    <r>
      <rPr>
        <b/>
        <u/>
        <sz val="11"/>
        <color theme="1"/>
        <rFont val="Aptos Narrow"/>
        <family val="2"/>
        <scheme val="minor"/>
      </rPr>
      <t>1R3</t>
    </r>
    <r>
      <rPr>
        <b/>
        <sz val="11"/>
        <color theme="1"/>
        <rFont val="Aptos Narrow"/>
        <family val="2"/>
        <scheme val="minor"/>
      </rPr>
      <t xml:space="preserve"> 5wt% 2-mm stroke up</t>
    </r>
  </si>
  <si>
    <r>
      <t xml:space="preserve">1R5 5wt% </t>
    </r>
    <r>
      <rPr>
        <b/>
        <u/>
        <sz val="11"/>
        <color theme="1"/>
        <rFont val="Aptos Narrow"/>
        <family val="2"/>
        <scheme val="minor"/>
      </rPr>
      <t>1-mm stroke</t>
    </r>
    <r>
      <rPr>
        <b/>
        <sz val="11"/>
        <color theme="1"/>
        <rFont val="Aptos Narrow"/>
        <family val="2"/>
        <scheme val="minor"/>
      </rPr>
      <t xml:space="preserve"> down</t>
    </r>
  </si>
  <si>
    <r>
      <t xml:space="preserve">1R5 </t>
    </r>
    <r>
      <rPr>
        <b/>
        <u/>
        <sz val="11"/>
        <color theme="1"/>
        <rFont val="Aptos Narrow"/>
        <family val="2"/>
        <scheme val="minor"/>
      </rPr>
      <t>10wt%</t>
    </r>
    <r>
      <rPr>
        <b/>
        <sz val="11"/>
        <color theme="1"/>
        <rFont val="Aptos Narrow"/>
        <family val="2"/>
        <scheme val="minor"/>
      </rPr>
      <t xml:space="preserve"> straight</t>
    </r>
  </si>
  <si>
    <r>
      <t xml:space="preserve">1R5 5wt% </t>
    </r>
    <r>
      <rPr>
        <b/>
        <u/>
        <sz val="11"/>
        <color theme="1"/>
        <rFont val="Aptos Narrow"/>
        <family val="2"/>
        <scheme val="minor"/>
      </rPr>
      <t>1-mm stroke</t>
    </r>
    <r>
      <rPr>
        <b/>
        <sz val="11"/>
        <color theme="1"/>
        <rFont val="Aptos Narrow"/>
        <family val="2"/>
        <scheme val="minor"/>
      </rPr>
      <t xml:space="preserve"> up</t>
    </r>
  </si>
  <si>
    <r>
      <rPr>
        <b/>
        <u/>
        <sz val="11"/>
        <color theme="1"/>
        <rFont val="Aptos Narrow"/>
        <family val="2"/>
        <scheme val="minor"/>
      </rPr>
      <t>3R3</t>
    </r>
    <r>
      <rPr>
        <b/>
        <sz val="11"/>
        <color theme="1"/>
        <rFont val="Aptos Narrow"/>
        <family val="2"/>
        <scheme val="minor"/>
      </rPr>
      <t xml:space="preserve"> 5wt% 1-mm stroke up</t>
    </r>
    <r>
      <rPr>
        <sz val="11"/>
        <color theme="1"/>
        <rFont val="Aptos Narrow"/>
        <family val="2"/>
        <scheme val="minor"/>
      </rPr>
      <t xml:space="preserve"> (2-mm stroke is not possible</t>
    </r>
    <r>
      <rPr>
        <b/>
        <sz val="11"/>
        <color theme="1"/>
        <rFont val="Aptos Narrow"/>
        <family val="2"/>
        <scheme val="minor"/>
      </rPr>
      <t>)</t>
    </r>
  </si>
  <si>
    <t>3R3-C50-S1-R30-B8-WT5-Up</t>
  </si>
  <si>
    <t>ring segment buckled during forward push, needle segments diverged</t>
  </si>
  <si>
    <t>Stiffer substrates</t>
  </si>
  <si>
    <t>Different ring designs</t>
  </si>
  <si>
    <t>Different stroke</t>
  </si>
  <si>
    <t>2R3-C25-S2-R30-B8-WT10</t>
  </si>
  <si>
    <t>Ring segment buckled during forward push</t>
  </si>
  <si>
    <t>2R3 10wt% up</t>
  </si>
  <si>
    <t>Absolute d/i</t>
  </si>
  <si>
    <t>Speed [mm/s]</t>
  </si>
  <si>
    <t>Duration [s]</t>
  </si>
  <si>
    <t>Total mean (n = 24)</t>
  </si>
  <si>
    <t>Total STD.P (n = 24)</t>
  </si>
  <si>
    <t>Dimensionless curvature</t>
  </si>
  <si>
    <t>Needle diameter [mm]</t>
  </si>
  <si>
    <t>Values for in the Abstract/Discussion sections:</t>
  </si>
  <si>
    <t>Steering STD.P (n = 18)</t>
  </si>
  <si>
    <t>Steering mean (n = 18)</t>
  </si>
  <si>
    <t>d_s = measured straight insertion distance [mm]</t>
  </si>
  <si>
    <t>d_m = measured insertion distance [mm]</t>
  </si>
  <si>
    <t>d_d = Measured distance deflected [mm]</t>
  </si>
  <si>
    <t>x0_s: Initial straight insertion depth [mm]</t>
  </si>
  <si>
    <t>x0_m: initial insertion distance [mm]</t>
  </si>
  <si>
    <t>z0_d: Initial insertion deflection [mm]</t>
  </si>
  <si>
    <t>x1_s: straight travel depth [mm]</t>
  </si>
  <si>
    <t>x1_m: traveled depth [mm]</t>
  </si>
  <si>
    <t>z1_d: Travel deflection measured [mm]</t>
  </si>
  <si>
    <t xml:space="preserve"> η = propulsion efficiency [%]</t>
  </si>
  <si>
    <t>R = Radius of curvature [mm]</t>
  </si>
  <si>
    <t>|R| = Absolute radiuis of curvature [mm]</t>
  </si>
  <si>
    <t>κ = Curvature [1/mm]</t>
  </si>
  <si>
    <t>v = Insertion speed [mm/s]</t>
  </si>
  <si>
    <t>d_r = Deflection-to-insertion ratio [..]</t>
  </si>
  <si>
    <t>s_r = slip ratio [..]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</si>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</sst>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%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name val="Aptos Narrow"/>
      <family val="2"/>
      <scheme val="minor"/>
    </font>
    <font>
      <i/>
      <sz val="18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3" fillId="0" borderId="0" xfId="0" applyFont="1" applyAlignment="1">
      <alignment textRotation="45"/>
    </xf>
    <xf numFmtId="0" fontId="3" fillId="2" borderId="0" xfId="0" applyFont="1" applyFill="1" applyAlignment="1">
      <alignment textRotation="45"/>
    </xf>
    <xf numFmtId="14" fontId="0" fillId="0" borderId="0" xfId="0" applyNumberFormat="1"/>
    <xf numFmtId="0" fontId="3" fillId="0" borderId="0" xfId="0" applyFont="1"/>
    <xf numFmtId="2" fontId="0" fillId="0" borderId="0" xfId="0" applyNumberFormat="1"/>
    <xf numFmtId="164" fontId="0" fillId="0" borderId="0" xfId="0" applyNumberFormat="1"/>
    <xf numFmtId="0" fontId="6" fillId="0" borderId="0" xfId="0" applyFont="1"/>
    <xf numFmtId="165" fontId="0" fillId="0" borderId="0" xfId="0" applyNumberFormat="1"/>
    <xf numFmtId="0" fontId="2" fillId="0" borderId="0" xfId="0" applyFont="1"/>
    <xf numFmtId="0" fontId="3" fillId="3" borderId="1" xfId="0" applyFont="1" applyFill="1" applyBorder="1"/>
    <xf numFmtId="0" fontId="0" fillId="3" borderId="1" xfId="0" applyFill="1" applyBorder="1"/>
    <xf numFmtId="2" fontId="3" fillId="3" borderId="1" xfId="0" applyNumberFormat="1" applyFont="1" applyFill="1" applyBorder="1"/>
    <xf numFmtId="0" fontId="3" fillId="3" borderId="2" xfId="0" applyFont="1" applyFill="1" applyBorder="1"/>
    <xf numFmtId="2" fontId="3" fillId="3" borderId="2" xfId="0" applyNumberFormat="1" applyFont="1" applyFill="1" applyBorder="1"/>
    <xf numFmtId="9" fontId="3" fillId="3" borderId="2" xfId="1" applyFont="1" applyFill="1" applyBorder="1"/>
    <xf numFmtId="0" fontId="0" fillId="3" borderId="2" xfId="0" applyFill="1" applyBorder="1"/>
    <xf numFmtId="0" fontId="5" fillId="3" borderId="2" xfId="0" applyFont="1" applyFill="1" applyBorder="1"/>
    <xf numFmtId="0" fontId="5" fillId="3" borderId="1" xfId="0" applyFont="1" applyFill="1" applyBorder="1"/>
    <xf numFmtId="0" fontId="0" fillId="3" borderId="0" xfId="0" applyFill="1"/>
    <xf numFmtId="0" fontId="5" fillId="3" borderId="0" xfId="0" applyFont="1" applyFill="1"/>
    <xf numFmtId="2" fontId="3" fillId="3" borderId="0" xfId="0" applyNumberFormat="1" applyFont="1" applyFill="1"/>
    <xf numFmtId="0" fontId="5" fillId="0" borderId="0" xfId="0" applyFont="1"/>
    <xf numFmtId="2" fontId="3" fillId="0" borderId="0" xfId="0" applyNumberFormat="1" applyFont="1"/>
    <xf numFmtId="0" fontId="0" fillId="0" borderId="2" xfId="0" applyBorder="1"/>
    <xf numFmtId="0" fontId="3" fillId="3" borderId="0" xfId="0" applyFont="1" applyFill="1"/>
    <xf numFmtId="9" fontId="3" fillId="3" borderId="0" xfId="1" applyFont="1" applyFill="1" applyBorder="1"/>
    <xf numFmtId="14" fontId="0" fillId="3" borderId="0" xfId="0" applyNumberFormat="1" applyFill="1"/>
    <xf numFmtId="9" fontId="0" fillId="0" borderId="0" xfId="1" applyFont="1" applyFill="1" applyBorder="1"/>
    <xf numFmtId="2" fontId="2" fillId="0" borderId="0" xfId="0" applyNumberFormat="1" applyFont="1"/>
    <xf numFmtId="9" fontId="2" fillId="0" borderId="0" xfId="1" applyFont="1" applyFill="1" applyBorder="1"/>
    <xf numFmtId="164" fontId="2" fillId="0" borderId="0" xfId="0" applyNumberFormat="1" applyFont="1"/>
    <xf numFmtId="0" fontId="8" fillId="0" borderId="0" xfId="0" applyFont="1"/>
    <xf numFmtId="0" fontId="9" fillId="0" borderId="0" xfId="0" applyFont="1"/>
    <xf numFmtId="14" fontId="0" fillId="0" borderId="2" xfId="0" applyNumberFormat="1" applyBorder="1"/>
    <xf numFmtId="165" fontId="0" fillId="0" borderId="2" xfId="0" applyNumberFormat="1" applyBorder="1"/>
    <xf numFmtId="164" fontId="2" fillId="0" borderId="2" xfId="0" applyNumberFormat="1" applyFont="1" applyBorder="1"/>
    <xf numFmtId="164" fontId="3" fillId="3" borderId="1" xfId="0" applyNumberFormat="1" applyFont="1" applyFill="1" applyBorder="1"/>
    <xf numFmtId="164" fontId="3" fillId="3" borderId="2" xfId="0" applyNumberFormat="1" applyFont="1" applyFill="1" applyBorder="1"/>
    <xf numFmtId="0" fontId="3" fillId="4" borderId="0" xfId="0" applyFont="1" applyFill="1" applyAlignment="1">
      <alignment textRotation="45"/>
    </xf>
    <xf numFmtId="1" fontId="0" fillId="0" borderId="0" xfId="0" applyNumberFormat="1"/>
    <xf numFmtId="1" fontId="3" fillId="3" borderId="1" xfId="0" applyNumberFormat="1" applyFont="1" applyFill="1" applyBorder="1"/>
    <xf numFmtId="1" fontId="3" fillId="3" borderId="2" xfId="0" applyNumberFormat="1" applyFont="1" applyFill="1" applyBorder="1"/>
    <xf numFmtId="1" fontId="3" fillId="0" borderId="0" xfId="0" applyNumberFormat="1" applyFont="1"/>
    <xf numFmtId="1" fontId="0" fillId="3" borderId="1" xfId="0" applyNumberFormat="1" applyFill="1" applyBorder="1"/>
    <xf numFmtId="9" fontId="3" fillId="0" borderId="0" xfId="1" applyFont="1" applyFill="1" applyBorder="1"/>
    <xf numFmtId="164" fontId="3" fillId="0" borderId="0" xfId="0" applyNumberFormat="1" applyFont="1"/>
    <xf numFmtId="9" fontId="0" fillId="0" borderId="0" xfId="1" applyFont="1"/>
    <xf numFmtId="2" fontId="0" fillId="0" borderId="0" xfId="1" applyNumberFormat="1" applyFont="1"/>
    <xf numFmtId="164" fontId="0" fillId="0" borderId="2" xfId="0" applyNumberFormat="1" applyBorder="1"/>
    <xf numFmtId="1" fontId="0" fillId="0" borderId="2" xfId="0" applyNumberFormat="1" applyBorder="1"/>
    <xf numFmtId="0" fontId="3" fillId="5" borderId="0" xfId="0" applyFont="1" applyFill="1" applyAlignment="1">
      <alignment textRotation="45"/>
    </xf>
    <xf numFmtId="2" fontId="0" fillId="5" borderId="0" xfId="0" applyNumberFormat="1" applyFill="1"/>
    <xf numFmtId="9" fontId="0" fillId="5" borderId="0" xfId="1" applyFont="1" applyFill="1" applyBorder="1"/>
    <xf numFmtId="2" fontId="3" fillId="5" borderId="1" xfId="0" applyNumberFormat="1" applyFont="1" applyFill="1" applyBorder="1"/>
    <xf numFmtId="2" fontId="3" fillId="5" borderId="2" xfId="0" applyNumberFormat="1" applyFont="1" applyFill="1" applyBorder="1"/>
    <xf numFmtId="164" fontId="0" fillId="5" borderId="0" xfId="0" applyNumberFormat="1" applyFill="1"/>
    <xf numFmtId="2" fontId="3" fillId="6" borderId="1" xfId="0" applyNumberFormat="1" applyFont="1" applyFill="1" applyBorder="1"/>
    <xf numFmtId="2" fontId="3" fillId="6" borderId="2" xfId="0" applyNumberFormat="1" applyFont="1" applyFill="1" applyBorder="1"/>
    <xf numFmtId="9" fontId="3" fillId="6" borderId="1" xfId="1" applyFont="1" applyFill="1" applyBorder="1"/>
    <xf numFmtId="9" fontId="3" fillId="6" borderId="2" xfId="1" applyFont="1" applyFill="1" applyBorder="1"/>
    <xf numFmtId="164" fontId="3" fillId="6" borderId="1" xfId="0" applyNumberFormat="1" applyFont="1" applyFill="1" applyBorder="1"/>
    <xf numFmtId="164" fontId="3" fillId="6" borderId="2" xfId="0" applyNumberFormat="1" applyFont="1" applyFill="1" applyBorder="1"/>
    <xf numFmtId="0" fontId="3" fillId="7" borderId="0" xfId="0" applyFont="1" applyFill="1" applyAlignment="1">
      <alignment textRotation="45"/>
    </xf>
    <xf numFmtId="2" fontId="0" fillId="6" borderId="0" xfId="0" applyNumberFormat="1" applyFill="1"/>
    <xf numFmtId="9" fontId="0" fillId="6" borderId="0" xfId="1" applyFont="1" applyFill="1" applyBorder="1"/>
    <xf numFmtId="164" fontId="2" fillId="6" borderId="0" xfId="0" applyNumberFormat="1" applyFont="1" applyFill="1"/>
    <xf numFmtId="164" fontId="0" fillId="6" borderId="0" xfId="0" applyNumberFormat="1" applyFill="1"/>
    <xf numFmtId="164" fontId="0" fillId="6" borderId="2" xfId="0" applyNumberFormat="1" applyFill="1" applyBorder="1"/>
    <xf numFmtId="2" fontId="0" fillId="6" borderId="2" xfId="0" applyNumberFormat="1" applyFill="1" applyBorder="1"/>
    <xf numFmtId="9" fontId="0" fillId="6" borderId="2" xfId="1" applyFont="1" applyFill="1" applyBorder="1"/>
    <xf numFmtId="164" fontId="2" fillId="6" borderId="2" xfId="0" applyNumberFormat="1" applyFont="1" applyFill="1" applyBorder="1"/>
    <xf numFmtId="164" fontId="0" fillId="5" borderId="2" xfId="0" applyNumberFormat="1" applyFill="1" applyBorder="1"/>
    <xf numFmtId="2" fontId="0" fillId="3" borderId="1" xfId="0" applyNumberFormat="1" applyFill="1" applyBorder="1"/>
    <xf numFmtId="9" fontId="0" fillId="6" borderId="0" xfId="0" applyNumberFormat="1" applyFill="1"/>
    <xf numFmtId="9" fontId="0" fillId="6" borderId="0" xfId="1" applyFont="1" applyFill="1"/>
    <xf numFmtId="2" fontId="0" fillId="6" borderId="0" xfId="1" applyNumberFormat="1" applyFont="1" applyFill="1"/>
    <xf numFmtId="2" fontId="3" fillId="6" borderId="0" xfId="0" applyNumberFormat="1" applyFont="1" applyFill="1"/>
    <xf numFmtId="9" fontId="3" fillId="6" borderId="0" xfId="1" applyFont="1" applyFill="1" applyBorder="1"/>
    <xf numFmtId="2" fontId="3" fillId="5" borderId="0" xfId="0" applyNumberFormat="1" applyFont="1" applyFill="1"/>
    <xf numFmtId="164" fontId="3" fillId="6" borderId="0" xfId="0" applyNumberFormat="1" applyFont="1" applyFill="1"/>
    <xf numFmtId="164" fontId="3" fillId="3" borderId="0" xfId="0" applyNumberFormat="1" applyFont="1" applyFill="1"/>
    <xf numFmtId="1" fontId="3" fillId="3" borderId="0" xfId="0" applyNumberFormat="1" applyFont="1" applyFill="1"/>
    <xf numFmtId="0" fontId="3" fillId="0" borderId="0" xfId="0" applyFont="1" applyFill="1" applyAlignment="1">
      <alignment textRotation="45"/>
    </xf>
    <xf numFmtId="0" fontId="0" fillId="0" borderId="0" xfId="0" applyFill="1"/>
    <xf numFmtId="0" fontId="3" fillId="0" borderId="0" xfId="0" applyFont="1" applyFill="1"/>
    <xf numFmtId="0" fontId="3" fillId="0" borderId="1" xfId="0" applyFont="1" applyFill="1" applyBorder="1"/>
    <xf numFmtId="0" fontId="0" fillId="0" borderId="2" xfId="0" applyFill="1" applyBorder="1"/>
    <xf numFmtId="165" fontId="0" fillId="0" borderId="0" xfId="0" applyNumberFormat="1" applyFill="1"/>
    <xf numFmtId="165" fontId="0" fillId="0" borderId="2" xfId="0" applyNumberFormat="1" applyFill="1" applyBorder="1"/>
    <xf numFmtId="0" fontId="0" fillId="0" borderId="0" xfId="0" applyBorder="1"/>
    <xf numFmtId="2" fontId="0" fillId="5" borderId="0" xfId="0" applyNumberFormat="1" applyFill="1" applyBorder="1"/>
    <xf numFmtId="164" fontId="0" fillId="0" borderId="0" xfId="0" applyNumberFormat="1" applyBorder="1"/>
    <xf numFmtId="1" fontId="0" fillId="0" borderId="0" xfId="0" applyNumberFormat="1" applyBorder="1"/>
    <xf numFmtId="14" fontId="0" fillId="0" borderId="0" xfId="0" applyNumberFormat="1" applyBorder="1"/>
    <xf numFmtId="2" fontId="0" fillId="0" borderId="0" xfId="0" applyNumberFormat="1" applyFill="1"/>
    <xf numFmtId="166" fontId="0" fillId="0" borderId="0" xfId="1" applyNumberFormat="1" applyFont="1" applyFill="1" applyBorder="1"/>
    <xf numFmtId="164" fontId="0" fillId="0" borderId="0" xfId="0" applyNumberFormat="1" applyFill="1"/>
    <xf numFmtId="2" fontId="0" fillId="0" borderId="0" xfId="0" applyNumberFormat="1" applyFill="1" applyBorder="1"/>
    <xf numFmtId="164" fontId="0" fillId="0" borderId="0" xfId="0" applyNumberForma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E49EDD"/>
      <color rgb="FFEBA1B6"/>
      <color rgb="FFFF6699"/>
      <color rgb="FF648FFF"/>
      <color rgb="FFFE61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4"/>
          <c:order val="0"/>
          <c:tx>
            <c:v>Mean</c:v>
          </c:tx>
          <c:spPr>
            <a:ln w="25400" cap="rnd">
              <a:noFill/>
              <a:round/>
            </a:ln>
            <a:effectLst/>
          </c:spPr>
          <c:marker>
            <c:symbol val="x"/>
            <c:size val="8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Data!$AC$12</c:f>
                <c:numCache>
                  <c:formatCode>General</c:formatCode>
                  <c:ptCount val="1"/>
                  <c:pt idx="0">
                    <c:v>4.3942477832101048E-2</c:v>
                  </c:pt>
                </c:numCache>
              </c:numRef>
            </c:plus>
            <c:minus>
              <c:numRef>
                <c:f>Data!$AC$12</c:f>
                <c:numCache>
                  <c:formatCode>General</c:formatCode>
                  <c:ptCount val="1"/>
                  <c:pt idx="0">
                    <c:v>4.3942477832101048E-2</c:v>
                  </c:pt>
                </c:numCache>
              </c:numRef>
            </c:minus>
            <c:spPr>
              <a:noFill/>
              <a:ln w="15875" cap="sq" cmpd="sng" algn="ctr">
                <a:solidFill>
                  <a:schemeClr val="tx1"/>
                </a:solidFill>
                <a:round/>
                <a:headEnd w="med" len="med"/>
                <a:tailEnd type="none" w="sm" len="sm"/>
              </a:ln>
              <a:effectLst/>
            </c:spPr>
          </c:errBars>
          <c:xVal>
            <c:numRef>
              <c:f>Data!$D$10</c:f>
              <c:numCache>
                <c:formatCode>General</c:formatCode>
                <c:ptCount val="1"/>
              </c:numCache>
            </c:numRef>
          </c:xVal>
          <c:yVal>
            <c:numRef>
              <c:f>Data!$AC$10</c:f>
              <c:numCache>
                <c:formatCode>0%</c:formatCode>
                <c:ptCount val="1"/>
                <c:pt idx="0">
                  <c:v>0.63472222222222219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4D1-4C9D-82D3-0802183151F7}"/>
            </c:ext>
          </c:extLst>
        </c:ser>
        <c:ser>
          <c:idx val="5"/>
          <c:order val="1"/>
          <c:tx>
            <c:v>1R5 down mean</c:v>
          </c:tx>
          <c:spPr>
            <a:ln w="25400" cap="rnd">
              <a:noFill/>
              <a:round/>
            </a:ln>
            <a:effectLst/>
          </c:spPr>
          <c:marker>
            <c:symbol val="x"/>
            <c:size val="8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Data!$AC$34</c:f>
                <c:numCache>
                  <c:formatCode>General</c:formatCode>
                  <c:ptCount val="1"/>
                  <c:pt idx="0">
                    <c:v>2.9908622319451371E-2</c:v>
                  </c:pt>
                </c:numCache>
              </c:numRef>
            </c:plus>
            <c:minus>
              <c:numRef>
                <c:f>Data!$AC$34</c:f>
                <c:numCache>
                  <c:formatCode>General</c:formatCode>
                  <c:ptCount val="1"/>
                  <c:pt idx="0">
                    <c:v>2.9908622319451371E-2</c:v>
                  </c:pt>
                </c:numCache>
              </c:numRef>
            </c:minus>
            <c:spPr>
              <a:noFill/>
              <a:ln w="15875" cap="sq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Data!$D$32</c:f>
              <c:numCache>
                <c:formatCode>General</c:formatCode>
                <c:ptCount val="1"/>
              </c:numCache>
            </c:numRef>
          </c:xVal>
          <c:yVal>
            <c:numRef>
              <c:f>Data!$AC$32</c:f>
              <c:numCache>
                <c:formatCode>0%</c:formatCode>
                <c:ptCount val="1"/>
                <c:pt idx="0">
                  <c:v>0.60332125603864739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4D1-4C9D-82D3-0802183151F7}"/>
            </c:ext>
          </c:extLst>
        </c:ser>
        <c:ser>
          <c:idx val="6"/>
          <c:order val="2"/>
          <c:tx>
            <c:v>1R5 up mean</c:v>
          </c:tx>
          <c:spPr>
            <a:ln w="25400" cap="rnd">
              <a:noFill/>
              <a:round/>
            </a:ln>
            <a:effectLst/>
          </c:spPr>
          <c:marker>
            <c:symbol val="x"/>
            <c:size val="8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Data!$AC$23</c:f>
                <c:numCache>
                  <c:formatCode>General</c:formatCode>
                  <c:ptCount val="1"/>
                  <c:pt idx="0">
                    <c:v>5.0096357769087323E-2</c:v>
                  </c:pt>
                </c:numCache>
              </c:numRef>
            </c:plus>
            <c:minus>
              <c:numRef>
                <c:f>Data!$AC$23</c:f>
                <c:numCache>
                  <c:formatCode>General</c:formatCode>
                  <c:ptCount val="1"/>
                  <c:pt idx="0">
                    <c:v>5.0096357769087323E-2</c:v>
                  </c:pt>
                </c:numCache>
              </c:numRef>
            </c:minus>
            <c:spPr>
              <a:noFill/>
              <a:ln w="15875" cap="sq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Data!$D$21</c:f>
              <c:numCache>
                <c:formatCode>General</c:formatCode>
                <c:ptCount val="1"/>
              </c:numCache>
            </c:numRef>
          </c:xVal>
          <c:yVal>
            <c:numRef>
              <c:f>Data!$AC$21</c:f>
              <c:numCache>
                <c:formatCode>0%</c:formatCode>
                <c:ptCount val="1"/>
                <c:pt idx="0">
                  <c:v>0.56805555555555542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F4D1-4C9D-82D3-0802183151F7}"/>
            </c:ext>
          </c:extLst>
        </c:ser>
        <c:ser>
          <c:idx val="7"/>
          <c:order val="3"/>
          <c:tx>
            <c:v>2R3 up mean</c:v>
          </c:tx>
          <c:spPr>
            <a:ln w="25400" cap="rnd">
              <a:noFill/>
              <a:round/>
            </a:ln>
            <a:effectLst/>
          </c:spPr>
          <c:marker>
            <c:symbol val="x"/>
            <c:size val="8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Data!$AC$45</c:f>
                <c:numCache>
                  <c:formatCode>General</c:formatCode>
                  <c:ptCount val="1"/>
                  <c:pt idx="0">
                    <c:v>2.6094853094522134E-2</c:v>
                  </c:pt>
                </c:numCache>
              </c:numRef>
            </c:plus>
            <c:minus>
              <c:numRef>
                <c:f>Data!$AC$45</c:f>
                <c:numCache>
                  <c:formatCode>General</c:formatCode>
                  <c:ptCount val="1"/>
                  <c:pt idx="0">
                    <c:v>2.6094853094522134E-2</c:v>
                  </c:pt>
                </c:numCache>
              </c:numRef>
            </c:minus>
            <c:spPr>
              <a:noFill/>
              <a:ln w="15875" cap="sq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Data!$D$43</c:f>
              <c:numCache>
                <c:formatCode>General</c:formatCode>
                <c:ptCount val="1"/>
              </c:numCache>
            </c:numRef>
          </c:xVal>
          <c:yVal>
            <c:numRef>
              <c:f>Data!$AC$43</c:f>
              <c:numCache>
                <c:formatCode>0%</c:formatCode>
                <c:ptCount val="1"/>
                <c:pt idx="0">
                  <c:v>0.46527777777777773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F4D1-4C9D-82D3-0802183151F7}"/>
            </c:ext>
          </c:extLst>
        </c:ser>
        <c:ser>
          <c:idx val="0"/>
          <c:order val="4"/>
          <c:tx>
            <c:v>1R5 forward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  <a:alpha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Data!$D$4:$D$9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xVal>
          <c:yVal>
            <c:numRef>
              <c:f>Data!$AC$4:$AC$9</c:f>
              <c:numCache>
                <c:formatCode>0.0%</c:formatCode>
                <c:ptCount val="6"/>
                <c:pt idx="0">
                  <c:v>0.68333333333333335</c:v>
                </c:pt>
                <c:pt idx="1">
                  <c:v>0.69166666666666665</c:v>
                </c:pt>
                <c:pt idx="2">
                  <c:v>0.59166666666666667</c:v>
                </c:pt>
                <c:pt idx="3">
                  <c:v>0.6166666666666667</c:v>
                </c:pt>
                <c:pt idx="4">
                  <c:v>0.57499999999999996</c:v>
                </c:pt>
                <c:pt idx="5">
                  <c:v>0.65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D1-4C9D-82D3-0802183151F7}"/>
            </c:ext>
          </c:extLst>
        </c:ser>
        <c:ser>
          <c:idx val="2"/>
          <c:order val="5"/>
          <c:tx>
            <c:v>1R5 down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648FFF">
                  <a:alpha val="50000"/>
                </a:srgb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Data!$D$26:$D$31</c:f>
              <c:numCache>
                <c:formatCode>General</c:formatCode>
                <c:ptCount val="6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</c:numCache>
            </c:numRef>
          </c:xVal>
          <c:yVal>
            <c:numRef>
              <c:f>Data!$AC$26:$AC$31</c:f>
              <c:numCache>
                <c:formatCode>0.0%</c:formatCode>
                <c:ptCount val="6"/>
                <c:pt idx="0">
                  <c:v>0.6</c:v>
                </c:pt>
                <c:pt idx="1">
                  <c:v>0.6166666666666667</c:v>
                </c:pt>
                <c:pt idx="2">
                  <c:v>0.56159420289855078</c:v>
                </c:pt>
                <c:pt idx="3">
                  <c:v>0.65833333333333333</c:v>
                </c:pt>
                <c:pt idx="4">
                  <c:v>0.6</c:v>
                </c:pt>
                <c:pt idx="5">
                  <c:v>0.58333333333333337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4D1-4C9D-82D3-0802183151F7}"/>
            </c:ext>
          </c:extLst>
        </c:ser>
        <c:ser>
          <c:idx val="1"/>
          <c:order val="6"/>
          <c:tx>
            <c:v>1R5 up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E6100">
                  <a:alpha val="50000"/>
                </a:srgb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Data!$D$15:$D$20</c:f>
              <c:numCache>
                <c:formatCode>General</c:formatCode>
                <c:ptCount val="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xVal>
          <c:yVal>
            <c:numRef>
              <c:f>Data!$AC$15:$AC$20</c:f>
              <c:numCache>
                <c:formatCode>0.0%</c:formatCode>
                <c:ptCount val="6"/>
                <c:pt idx="0">
                  <c:v>0.625</c:v>
                </c:pt>
                <c:pt idx="1">
                  <c:v>0.54166666666666663</c:v>
                </c:pt>
                <c:pt idx="2">
                  <c:v>0.65</c:v>
                </c:pt>
                <c:pt idx="3">
                  <c:v>0.54166666666666663</c:v>
                </c:pt>
                <c:pt idx="4">
                  <c:v>0.52500000000000002</c:v>
                </c:pt>
                <c:pt idx="5">
                  <c:v>0.52500000000000002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D1-4C9D-82D3-0802183151F7}"/>
            </c:ext>
          </c:extLst>
        </c:ser>
        <c:ser>
          <c:idx val="3"/>
          <c:order val="7"/>
          <c:tx>
            <c:v>2R3 up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FE6100">
                  <a:alpha val="50000"/>
                </a:srgb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Data!$D$37:$D$42</c:f>
              <c:numCache>
                <c:formatCode>General</c:formatCode>
                <c:ptCount val="6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</c:numCache>
            </c:numRef>
          </c:xVal>
          <c:yVal>
            <c:numRef>
              <c:f>Data!$AC$37:$AC$42</c:f>
              <c:numCache>
                <c:formatCode>0.0%</c:formatCode>
                <c:ptCount val="6"/>
                <c:pt idx="0">
                  <c:v>0.45833333333333331</c:v>
                </c:pt>
                <c:pt idx="1">
                  <c:v>0.5</c:v>
                </c:pt>
                <c:pt idx="2">
                  <c:v>0.44166666666666665</c:v>
                </c:pt>
                <c:pt idx="3">
                  <c:v>0.5</c:v>
                </c:pt>
                <c:pt idx="4">
                  <c:v>0.43333333333333335</c:v>
                </c:pt>
                <c:pt idx="5">
                  <c:v>0.45833333333333331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4D1-4C9D-82D3-0802183151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1789264"/>
        <c:axId val="1421793104"/>
      </c:scatterChart>
      <c:valAx>
        <c:axId val="1421789264"/>
        <c:scaling>
          <c:orientation val="minMax"/>
          <c:max val="5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nl-NL"/>
                  <a:t>Condition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1421793104"/>
        <c:crosses val="autoZero"/>
        <c:crossBetween val="midCat"/>
        <c:majorUnit val="1"/>
      </c:valAx>
      <c:valAx>
        <c:axId val="1421793104"/>
        <c:scaling>
          <c:orientation val="minMax"/>
          <c:max val="1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nl-NL"/>
                  <a:t>Propulsion efficiency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1421789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24826388888889"/>
          <c:y val="3.8805555555555558E-2"/>
          <c:w val="0.84390173611111108"/>
          <c:h val="0.81540888888888885"/>
        </c:manualLayout>
      </c:layout>
      <c:scatterChart>
        <c:scatterStyle val="lineMarker"/>
        <c:varyColors val="0"/>
        <c:ser>
          <c:idx val="4"/>
          <c:order val="0"/>
          <c:tx>
            <c:v>Mean</c:v>
          </c:tx>
          <c:spPr>
            <a:ln w="25400" cap="rnd">
              <a:noFill/>
              <a:round/>
            </a:ln>
            <a:effectLst/>
          </c:spPr>
          <c:marker>
            <c:symbol val="x"/>
            <c:size val="8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Data!$AD$12</c:f>
                <c:numCache>
                  <c:formatCode>General</c:formatCode>
                  <c:ptCount val="1"/>
                  <c:pt idx="0">
                    <c:v>1.5791516701774106E-2</c:v>
                  </c:pt>
                </c:numCache>
              </c:numRef>
            </c:plus>
            <c:minus>
              <c:numRef>
                <c:f>Data!$AD$12</c:f>
                <c:numCache>
                  <c:formatCode>General</c:formatCode>
                  <c:ptCount val="1"/>
                  <c:pt idx="0">
                    <c:v>1.5791516701774106E-2</c:v>
                  </c:pt>
                </c:numCache>
              </c:numRef>
            </c:minus>
            <c:spPr>
              <a:noFill/>
              <a:ln w="15875" cap="sq" cmpd="sng" algn="ctr">
                <a:solidFill>
                  <a:schemeClr val="tx1"/>
                </a:solidFill>
                <a:round/>
                <a:headEnd w="med" len="med"/>
                <a:tailEnd type="none" w="sm" len="sm"/>
              </a:ln>
              <a:effectLst/>
            </c:spPr>
          </c:errBars>
          <c:xVal>
            <c:numRef>
              <c:f>Data!$D$10</c:f>
              <c:numCache>
                <c:formatCode>General</c:formatCode>
                <c:ptCount val="1"/>
              </c:numCache>
            </c:numRef>
          </c:xVal>
          <c:yVal>
            <c:numRef>
              <c:f>Data!$AD$10</c:f>
              <c:numCache>
                <c:formatCode>0.00</c:formatCode>
                <c:ptCount val="1"/>
                <c:pt idx="0">
                  <c:v>-6.6095515423511289E-2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87-403A-B843-4E70930B7C78}"/>
            </c:ext>
          </c:extLst>
        </c:ser>
        <c:ser>
          <c:idx val="5"/>
          <c:order val="1"/>
          <c:tx>
            <c:v>1R5 down mean</c:v>
          </c:tx>
          <c:spPr>
            <a:ln w="25400" cap="rnd">
              <a:noFill/>
              <a:round/>
            </a:ln>
            <a:effectLst/>
          </c:spPr>
          <c:marker>
            <c:symbol val="x"/>
            <c:size val="8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Data!$AD$34</c:f>
                <c:numCache>
                  <c:formatCode>General</c:formatCode>
                  <c:ptCount val="1"/>
                  <c:pt idx="0">
                    <c:v>9.4775670242751367E-2</c:v>
                  </c:pt>
                </c:numCache>
              </c:numRef>
            </c:plus>
            <c:minus>
              <c:numRef>
                <c:f>Data!$AD$34</c:f>
                <c:numCache>
                  <c:formatCode>General</c:formatCode>
                  <c:ptCount val="1"/>
                  <c:pt idx="0">
                    <c:v>9.4775670242751367E-2</c:v>
                  </c:pt>
                </c:numCache>
              </c:numRef>
            </c:minus>
            <c:spPr>
              <a:noFill/>
              <a:ln w="15875" cap="sq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Data!$D$32</c:f>
              <c:numCache>
                <c:formatCode>General</c:formatCode>
                <c:ptCount val="1"/>
              </c:numCache>
            </c:numRef>
          </c:xVal>
          <c:yVal>
            <c:numRef>
              <c:f>Data!$AD$32</c:f>
              <c:numCache>
                <c:formatCode>0.00</c:formatCode>
                <c:ptCount val="1"/>
                <c:pt idx="0">
                  <c:v>-0.51388593811960848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087-403A-B843-4E70930B7C78}"/>
            </c:ext>
          </c:extLst>
        </c:ser>
        <c:ser>
          <c:idx val="6"/>
          <c:order val="2"/>
          <c:tx>
            <c:v>1R5 up mean</c:v>
          </c:tx>
          <c:spPr>
            <a:ln w="25400" cap="rnd">
              <a:noFill/>
              <a:round/>
            </a:ln>
            <a:effectLst/>
          </c:spPr>
          <c:marker>
            <c:symbol val="x"/>
            <c:size val="8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Data!$AD$23</c:f>
                <c:numCache>
                  <c:formatCode>General</c:formatCode>
                  <c:ptCount val="1"/>
                  <c:pt idx="0">
                    <c:v>2.080853296660171E-2</c:v>
                  </c:pt>
                </c:numCache>
              </c:numRef>
            </c:plus>
            <c:minus>
              <c:numRef>
                <c:f>Data!$AD$23</c:f>
                <c:numCache>
                  <c:formatCode>General</c:formatCode>
                  <c:ptCount val="1"/>
                  <c:pt idx="0">
                    <c:v>2.080853296660171E-2</c:v>
                  </c:pt>
                </c:numCache>
              </c:numRef>
            </c:minus>
            <c:spPr>
              <a:noFill/>
              <a:ln w="15875" cap="sq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Data!$D$21</c:f>
              <c:numCache>
                <c:formatCode>General</c:formatCode>
                <c:ptCount val="1"/>
              </c:numCache>
            </c:numRef>
          </c:xVal>
          <c:yVal>
            <c:numRef>
              <c:f>Data!$AD$21</c:f>
              <c:numCache>
                <c:formatCode>0.00</c:formatCode>
                <c:ptCount val="1"/>
                <c:pt idx="0">
                  <c:v>0.39896245854663698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087-403A-B843-4E70930B7C78}"/>
            </c:ext>
          </c:extLst>
        </c:ser>
        <c:ser>
          <c:idx val="7"/>
          <c:order val="3"/>
          <c:tx>
            <c:v>2R3 up mean</c:v>
          </c:tx>
          <c:spPr>
            <a:ln w="25400" cap="rnd">
              <a:noFill/>
              <a:round/>
            </a:ln>
            <a:effectLst/>
          </c:spPr>
          <c:marker>
            <c:symbol val="x"/>
            <c:size val="8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Data!$AD$45</c:f>
                <c:numCache>
                  <c:formatCode>General</c:formatCode>
                  <c:ptCount val="1"/>
                  <c:pt idx="0">
                    <c:v>9.7531677778568623E-2</c:v>
                  </c:pt>
                </c:numCache>
              </c:numRef>
            </c:plus>
            <c:minus>
              <c:numRef>
                <c:f>Data!$AD$45</c:f>
                <c:numCache>
                  <c:formatCode>General</c:formatCode>
                  <c:ptCount val="1"/>
                  <c:pt idx="0">
                    <c:v>9.7531677778568623E-2</c:v>
                  </c:pt>
                </c:numCache>
              </c:numRef>
            </c:minus>
            <c:spPr>
              <a:noFill/>
              <a:ln w="15875" cap="sq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Data!$D$43</c:f>
              <c:numCache>
                <c:formatCode>General</c:formatCode>
                <c:ptCount val="1"/>
              </c:numCache>
            </c:numRef>
          </c:xVal>
          <c:yVal>
            <c:numRef>
              <c:f>Data!$AD$43</c:f>
              <c:numCache>
                <c:formatCode>0.00</c:formatCode>
                <c:ptCount val="1"/>
                <c:pt idx="0">
                  <c:v>0.31867121177973101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087-403A-B843-4E70930B7C78}"/>
            </c:ext>
          </c:extLst>
        </c:ser>
        <c:ser>
          <c:idx val="0"/>
          <c:order val="4"/>
          <c:tx>
            <c:v>1R5 forward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  <a:alpha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Data!$D$4:$D$9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xVal>
          <c:yVal>
            <c:numRef>
              <c:f>Data!$AD$4:$AD$9</c:f>
              <c:numCache>
                <c:formatCode>0.000</c:formatCode>
                <c:ptCount val="6"/>
                <c:pt idx="0">
                  <c:v>-6.25E-2</c:v>
                </c:pt>
                <c:pt idx="1">
                  <c:v>-7.1428571428571425E-2</c:v>
                </c:pt>
                <c:pt idx="2">
                  <c:v>-8.4507042253521125E-2</c:v>
                </c:pt>
                <c:pt idx="3">
                  <c:v>-8.2191780821917804E-2</c:v>
                </c:pt>
                <c:pt idx="4">
                  <c:v>-5.7971014492753624E-2</c:v>
                </c:pt>
                <c:pt idx="5">
                  <c:v>-3.7974683544303799E-2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087-403A-B843-4E70930B7C78}"/>
            </c:ext>
          </c:extLst>
        </c:ser>
        <c:ser>
          <c:idx val="2"/>
          <c:order val="5"/>
          <c:tx>
            <c:v>1R5 down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648FFF">
                  <a:alpha val="50000"/>
                </a:srgb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Data!$D$26:$D$31</c:f>
              <c:numCache>
                <c:formatCode>General</c:formatCode>
                <c:ptCount val="6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</c:numCache>
            </c:numRef>
          </c:xVal>
          <c:yVal>
            <c:numRef>
              <c:f>Data!$AD$26:$AD$31</c:f>
              <c:numCache>
                <c:formatCode>0.000</c:formatCode>
                <c:ptCount val="6"/>
                <c:pt idx="0">
                  <c:v>-0.53333333333333333</c:v>
                </c:pt>
                <c:pt idx="1">
                  <c:v>-0.56666666666666665</c:v>
                </c:pt>
                <c:pt idx="2">
                  <c:v>-0.64814814814814814</c:v>
                </c:pt>
                <c:pt idx="3">
                  <c:v>-0.42857142857142855</c:v>
                </c:pt>
                <c:pt idx="4">
                  <c:v>-0.54838709677419351</c:v>
                </c:pt>
                <c:pt idx="5">
                  <c:v>-0.35820895522388058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087-403A-B843-4E70930B7C78}"/>
            </c:ext>
          </c:extLst>
        </c:ser>
        <c:ser>
          <c:idx val="1"/>
          <c:order val="6"/>
          <c:tx>
            <c:v>1R5 up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E6100">
                  <a:alpha val="50000"/>
                </a:srgb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Data!$D$15:$D$20</c:f>
              <c:numCache>
                <c:formatCode>General</c:formatCode>
                <c:ptCount val="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xVal>
          <c:yVal>
            <c:numRef>
              <c:f>Data!$AD$15:$AD$20</c:f>
              <c:numCache>
                <c:formatCode>0.000</c:formatCode>
                <c:ptCount val="6"/>
                <c:pt idx="0">
                  <c:v>0.39705882352941174</c:v>
                </c:pt>
                <c:pt idx="1">
                  <c:v>0.39655172413793105</c:v>
                </c:pt>
                <c:pt idx="2">
                  <c:v>0.41666666666666669</c:v>
                </c:pt>
                <c:pt idx="3">
                  <c:v>0.36206896551724138</c:v>
                </c:pt>
                <c:pt idx="4">
                  <c:v>0.42857142857142855</c:v>
                </c:pt>
                <c:pt idx="5">
                  <c:v>0.39285714285714285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087-403A-B843-4E70930B7C78}"/>
            </c:ext>
          </c:extLst>
        </c:ser>
        <c:ser>
          <c:idx val="3"/>
          <c:order val="7"/>
          <c:tx>
            <c:v>2R3 up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FE6100">
                  <a:alpha val="50000"/>
                </a:srgb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Data!$D$37:$D$42</c:f>
              <c:numCache>
                <c:formatCode>General</c:formatCode>
                <c:ptCount val="6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</c:numCache>
            </c:numRef>
          </c:xVal>
          <c:yVal>
            <c:numRef>
              <c:f>Data!$AD$37:$AD$42</c:f>
              <c:numCache>
                <c:formatCode>0.000</c:formatCode>
                <c:ptCount val="6"/>
                <c:pt idx="0">
                  <c:v>0.42</c:v>
                </c:pt>
                <c:pt idx="1">
                  <c:v>0.44444444444444442</c:v>
                </c:pt>
                <c:pt idx="2">
                  <c:v>0.21568627450980393</c:v>
                </c:pt>
                <c:pt idx="3">
                  <c:v>0.20689655172413793</c:v>
                </c:pt>
                <c:pt idx="4">
                  <c:v>0.375</c:v>
                </c:pt>
                <c:pt idx="5">
                  <c:v>0.25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087-403A-B843-4E70930B7C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1789264"/>
        <c:axId val="1421793104"/>
      </c:scatterChart>
      <c:valAx>
        <c:axId val="1421789264"/>
        <c:scaling>
          <c:orientation val="minMax"/>
          <c:max val="5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nl-NL"/>
                  <a:t>Condition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General" sourceLinked="1"/>
        <c:majorTickMark val="in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b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1421793104"/>
        <c:crosses val="autoZero"/>
        <c:crossBetween val="midCat"/>
        <c:majorUnit val="1"/>
      </c:valAx>
      <c:valAx>
        <c:axId val="1421793104"/>
        <c:scaling>
          <c:orientation val="minMax"/>
          <c:max val="1"/>
          <c:min val="-1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nl-NL"/>
                  <a:t>Deflection-to</a:t>
                </a:r>
                <a:r>
                  <a:rPr lang="nl-NL" baseline="0"/>
                  <a:t>-insertion ratio</a:t>
                </a:r>
                <a:endParaRPr lang="nl-NL"/>
              </a:p>
            </c:rich>
          </c:tx>
          <c:layout>
            <c:manualLayout>
              <c:xMode val="edge"/>
              <c:yMode val="edge"/>
              <c:x val="2.446892361111111E-2"/>
              <c:y val="0.248275700883184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1421789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152167</xdr:colOff>
      <xdr:row>106</xdr:row>
      <xdr:rowOff>123744</xdr:rowOff>
    </xdr:from>
    <xdr:to>
      <xdr:col>18</xdr:col>
      <xdr:colOff>451167</xdr:colOff>
      <xdr:row>126</xdr:row>
      <xdr:rowOff>54855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3A391C-A238-6FEA-085D-0892FC8EDF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469668</xdr:colOff>
      <xdr:row>86</xdr:row>
      <xdr:rowOff>102577</xdr:rowOff>
    </xdr:from>
    <xdr:to>
      <xdr:col>18</xdr:col>
      <xdr:colOff>161890</xdr:colOff>
      <xdr:row>106</xdr:row>
      <xdr:rowOff>33688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F61682-F1DB-4A20-AAB4-D1002646E4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504825</xdr:colOff>
      <xdr:row>103</xdr:row>
      <xdr:rowOff>101252</xdr:rowOff>
    </xdr:from>
    <xdr:to>
      <xdr:col>18</xdr:col>
      <xdr:colOff>77611</xdr:colOff>
      <xdr:row>104</xdr:row>
      <xdr:rowOff>84667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D026D664-3004-7193-09EE-192263CC5250}"/>
            </a:ext>
          </a:extLst>
        </xdr:cNvPr>
        <xdr:cNvSpPr txBox="1"/>
      </xdr:nvSpPr>
      <xdr:spPr>
        <a:xfrm>
          <a:off x="7772047" y="19899141"/>
          <a:ext cx="5033786" cy="166859"/>
        </a:xfrm>
        <a:prstGeom prst="rect">
          <a:avLst/>
        </a:prstGeom>
        <a:solidFill>
          <a:schemeClr val="bg1"/>
        </a:solidFill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nl-NL" sz="900" kern="1200" baseline="0">
              <a:latin typeface="Arial" panose="020B0604020202020204" pitchFamily="34" charset="0"/>
              <a:cs typeface="Arial" panose="020B0604020202020204" pitchFamily="34" charset="0"/>
            </a:rPr>
            <a:t>                   </a:t>
          </a:r>
          <a:r>
            <a:rPr lang="nl-NL" sz="900" kern="1200">
              <a:latin typeface="Arial" panose="020B0604020202020204" pitchFamily="34" charset="0"/>
              <a:cs typeface="Arial" panose="020B0604020202020204" pitchFamily="34" charset="0"/>
            </a:rPr>
            <a:t>1R5</a:t>
          </a:r>
          <a:r>
            <a:rPr lang="nl-NL" sz="900" kern="1200" baseline="0">
              <a:latin typeface="Arial" panose="020B0604020202020204" pitchFamily="34" charset="0"/>
              <a:cs typeface="Arial" panose="020B0604020202020204" pitchFamily="34" charset="0"/>
            </a:rPr>
            <a:t> forward             1R5 down                  1R5 up                  2R3 up</a:t>
          </a:r>
          <a:endParaRPr lang="nl-NL" sz="900" kern="12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0.11862</cdr:x>
      <cdr:y>0.86788</cdr:y>
    </cdr:from>
    <cdr:to>
      <cdr:x>0.9873</cdr:x>
      <cdr:y>0.91893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DEA3EF0-D4B1-9A51-B68A-256E03BD0B21}"/>
            </a:ext>
          </a:extLst>
        </cdr:cNvPr>
        <cdr:cNvSpPr txBox="1"/>
      </cdr:nvSpPr>
      <cdr:spPr>
        <a:xfrm xmlns:a="http://schemas.openxmlformats.org/drawingml/2006/main">
          <a:off x="682859" y="3168608"/>
          <a:ext cx="5000624" cy="18639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nl-NL" sz="900" kern="1200" baseline="0">
              <a:latin typeface="Arial" panose="020B0604020202020204" pitchFamily="34" charset="0"/>
              <a:cs typeface="Arial" panose="020B0604020202020204" pitchFamily="34" charset="0"/>
            </a:rPr>
            <a:t>                   </a:t>
          </a:r>
          <a:r>
            <a:rPr lang="nl-NL" sz="900" kern="1200">
              <a:latin typeface="Arial" panose="020B0604020202020204" pitchFamily="34" charset="0"/>
              <a:cs typeface="Arial" panose="020B0604020202020204" pitchFamily="34" charset="0"/>
            </a:rPr>
            <a:t>1R5</a:t>
          </a:r>
          <a:r>
            <a:rPr lang="nl-NL" sz="900" kern="1200" baseline="0">
              <a:latin typeface="Arial" panose="020B0604020202020204" pitchFamily="34" charset="0"/>
              <a:cs typeface="Arial" panose="020B0604020202020204" pitchFamily="34" charset="0"/>
            </a:rPr>
            <a:t> forward             1R5 down                  1R5 up                  2R3 up</a:t>
          </a:r>
          <a:endParaRPr lang="nl-NL" sz="900" kern="12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139D2-E916-44CA-9221-7E989502B528}">
  <dimension ref="A1:AR90"/>
  <sheetViews>
    <sheetView tabSelected="1" zoomScale="80" zoomScaleNormal="80" workbookViewId="0">
      <pane xSplit="1" topLeftCell="B1" activePane="topRight" state="frozen"/>
      <selection pane="topRight" activeCell="S1" sqref="S1"/>
    </sheetView>
  </sheetViews>
  <sheetFormatPr defaultRowHeight="14.4" x14ac:dyDescent="0.3"/>
  <cols>
    <col min="1" max="1" width="34.5546875" customWidth="1"/>
    <col min="20" max="20" width="8.88671875" style="84"/>
    <col min="23" max="23" width="8.88671875" style="84"/>
    <col min="25" max="25" width="8.88671875" style="84"/>
    <col min="31" max="31" width="0" hidden="1" customWidth="1"/>
    <col min="38" max="38" width="0" hidden="1" customWidth="1"/>
    <col min="40" max="40" width="13.109375" customWidth="1"/>
  </cols>
  <sheetData>
    <row r="1" spans="1:43" s="4" customFormat="1" ht="144" customHeight="1" x14ac:dyDescent="0.3">
      <c r="A1" s="1" t="s">
        <v>0</v>
      </c>
      <c r="B1" s="1" t="s">
        <v>1</v>
      </c>
      <c r="C1" s="1" t="s">
        <v>20</v>
      </c>
      <c r="D1" s="1" t="s">
        <v>2</v>
      </c>
      <c r="E1" s="1" t="s">
        <v>17</v>
      </c>
      <c r="F1" s="1" t="s">
        <v>14</v>
      </c>
      <c r="G1" s="1" t="s">
        <v>16</v>
      </c>
      <c r="H1" s="1" t="s">
        <v>15</v>
      </c>
      <c r="I1" s="1" t="s">
        <v>3</v>
      </c>
      <c r="J1" s="1" t="s">
        <v>4</v>
      </c>
      <c r="K1" s="1" t="s">
        <v>5</v>
      </c>
      <c r="L1" s="1" t="s">
        <v>6</v>
      </c>
      <c r="M1" s="1" t="s">
        <v>7</v>
      </c>
      <c r="N1" s="1" t="s">
        <v>8</v>
      </c>
      <c r="O1" s="1" t="s">
        <v>9</v>
      </c>
      <c r="P1" s="1" t="s">
        <v>62</v>
      </c>
      <c r="Q1" s="1" t="s">
        <v>10</v>
      </c>
      <c r="R1" s="1" t="s">
        <v>11</v>
      </c>
      <c r="S1" s="1" t="s">
        <v>69</v>
      </c>
      <c r="T1" s="83" t="s">
        <v>70</v>
      </c>
      <c r="U1" s="1" t="s">
        <v>71</v>
      </c>
      <c r="V1" s="1" t="s">
        <v>72</v>
      </c>
      <c r="W1" s="83" t="s">
        <v>73</v>
      </c>
      <c r="X1" s="83" t="s">
        <v>66</v>
      </c>
      <c r="Y1" s="83" t="s">
        <v>67</v>
      </c>
      <c r="Z1" s="1" t="s">
        <v>74</v>
      </c>
      <c r="AA1" s="83" t="s">
        <v>68</v>
      </c>
      <c r="AB1" s="51" t="s">
        <v>81</v>
      </c>
      <c r="AC1" s="51" t="s">
        <v>75</v>
      </c>
      <c r="AD1" s="2" t="s">
        <v>80</v>
      </c>
      <c r="AE1" s="63"/>
      <c r="AF1" s="39" t="s">
        <v>56</v>
      </c>
      <c r="AG1" s="39" t="s">
        <v>76</v>
      </c>
      <c r="AH1" s="39" t="s">
        <v>77</v>
      </c>
      <c r="AI1" s="2" t="s">
        <v>78</v>
      </c>
      <c r="AJ1" s="2" t="s">
        <v>61</v>
      </c>
      <c r="AK1" s="83" t="s">
        <v>58</v>
      </c>
      <c r="AL1" s="63" t="s">
        <v>57</v>
      </c>
      <c r="AM1" s="51" t="s">
        <v>79</v>
      </c>
      <c r="AN1" s="1" t="s">
        <v>12</v>
      </c>
      <c r="AO1" s="1" t="s">
        <v>13</v>
      </c>
      <c r="AP1" s="1"/>
      <c r="AQ1" s="1"/>
    </row>
    <row r="3" spans="1:43" s="11" customFormat="1" x14ac:dyDescent="0.3">
      <c r="A3" s="10" t="s">
        <v>21</v>
      </c>
    </row>
    <row r="4" spans="1:43" x14ac:dyDescent="0.3">
      <c r="A4" t="s">
        <v>25</v>
      </c>
      <c r="B4">
        <v>1</v>
      </c>
      <c r="C4">
        <v>4700</v>
      </c>
      <c r="D4">
        <v>1</v>
      </c>
      <c r="E4">
        <v>1277</v>
      </c>
      <c r="F4">
        <v>2</v>
      </c>
      <c r="G4">
        <v>25</v>
      </c>
      <c r="H4">
        <f>6/5*F4*G4</f>
        <v>60</v>
      </c>
      <c r="I4">
        <v>2200</v>
      </c>
      <c r="J4">
        <v>1921</v>
      </c>
      <c r="K4">
        <v>1766</v>
      </c>
      <c r="L4">
        <v>1160</v>
      </c>
      <c r="M4">
        <v>1155</v>
      </c>
      <c r="N4">
        <v>900</v>
      </c>
      <c r="O4">
        <v>5</v>
      </c>
      <c r="P4">
        <v>0.89</v>
      </c>
      <c r="Q4">
        <v>61.91</v>
      </c>
      <c r="R4">
        <v>0</v>
      </c>
      <c r="S4">
        <v>34</v>
      </c>
      <c r="T4" s="84">
        <v>43</v>
      </c>
      <c r="U4">
        <v>0</v>
      </c>
      <c r="V4">
        <v>74</v>
      </c>
      <c r="W4" s="84">
        <v>84</v>
      </c>
      <c r="X4">
        <f>V4-S4</f>
        <v>40</v>
      </c>
      <c r="Y4" s="88">
        <f t="shared" ref="Y4:Y9" si="0">W4-T4</f>
        <v>41</v>
      </c>
      <c r="Z4">
        <v>-2.5</v>
      </c>
      <c r="AA4">
        <f t="shared" ref="AA4:AA6" si="1">Z4-U4</f>
        <v>-2.5</v>
      </c>
      <c r="AB4" s="95">
        <f>1-(Y4/H4)</f>
        <v>0.31666666666666665</v>
      </c>
      <c r="AC4" s="96">
        <f>Y4/H4</f>
        <v>0.68333333333333335</v>
      </c>
      <c r="AD4" s="6">
        <f>AA4/X4</f>
        <v>-6.25E-2</v>
      </c>
      <c r="AE4" s="56">
        <f>AA4/Y4</f>
        <v>-6.097560975609756E-2</v>
      </c>
      <c r="AF4" s="6">
        <f>ABS(AD4)</f>
        <v>6.25E-2</v>
      </c>
      <c r="AG4" s="6">
        <f>(X4^2+AA4^2)/(2*AA4)</f>
        <v>-321.25</v>
      </c>
      <c r="AH4" s="6">
        <f>ABS(AG4)</f>
        <v>321.25</v>
      </c>
      <c r="AI4" s="6">
        <f>1/AG4</f>
        <v>-3.1128404669260703E-3</v>
      </c>
      <c r="AJ4" s="6">
        <f>AI4*0.5*P4</f>
        <v>-1.3852140077821012E-3</v>
      </c>
      <c r="AK4" s="40">
        <v>45</v>
      </c>
      <c r="AL4" s="6">
        <f>X4/AK4</f>
        <v>0.88888888888888884</v>
      </c>
      <c r="AM4" s="6">
        <f>Y4/AK4</f>
        <v>0.91111111111111109</v>
      </c>
      <c r="AN4" s="3">
        <v>45681</v>
      </c>
    </row>
    <row r="5" spans="1:43" x14ac:dyDescent="0.3">
      <c r="A5" t="s">
        <v>25</v>
      </c>
      <c r="B5">
        <v>2</v>
      </c>
      <c r="C5">
        <v>4700</v>
      </c>
      <c r="D5">
        <v>1</v>
      </c>
      <c r="E5">
        <v>1277</v>
      </c>
      <c r="F5">
        <v>2</v>
      </c>
      <c r="G5">
        <v>25</v>
      </c>
      <c r="H5">
        <f t="shared" ref="H5:H9" si="2">6/5*F5*G5</f>
        <v>60</v>
      </c>
      <c r="I5">
        <v>2200</v>
      </c>
      <c r="J5">
        <v>1921</v>
      </c>
      <c r="K5">
        <v>1766</v>
      </c>
      <c r="L5">
        <v>1160</v>
      </c>
      <c r="M5">
        <v>1155</v>
      </c>
      <c r="N5">
        <v>900</v>
      </c>
      <c r="O5">
        <v>5</v>
      </c>
      <c r="P5">
        <v>0.89</v>
      </c>
      <c r="Q5">
        <v>61.91</v>
      </c>
      <c r="R5">
        <v>0</v>
      </c>
      <c r="S5">
        <v>33</v>
      </c>
      <c r="T5" s="84">
        <v>42.5</v>
      </c>
      <c r="U5">
        <v>0</v>
      </c>
      <c r="V5">
        <v>75</v>
      </c>
      <c r="W5" s="84">
        <v>84</v>
      </c>
      <c r="X5">
        <f>V5-S5</f>
        <v>42</v>
      </c>
      <c r="Y5" s="88">
        <f t="shared" si="0"/>
        <v>41.5</v>
      </c>
      <c r="Z5">
        <v>-3</v>
      </c>
      <c r="AA5">
        <f t="shared" si="1"/>
        <v>-3</v>
      </c>
      <c r="AB5" s="95">
        <f>1-(Y5/H5)</f>
        <v>0.30833333333333335</v>
      </c>
      <c r="AC5" s="96">
        <f>Y5/H5</f>
        <v>0.69166666666666665</v>
      </c>
      <c r="AD5" s="6">
        <f>AA5/X5</f>
        <v>-7.1428571428571425E-2</v>
      </c>
      <c r="AE5" s="56">
        <f>AA5/Y5</f>
        <v>-7.2289156626506021E-2</v>
      </c>
      <c r="AF5" s="6">
        <f t="shared" ref="AF5:AF9" si="3">ABS(AD5)</f>
        <v>7.1428571428571425E-2</v>
      </c>
      <c r="AG5" s="6">
        <f>(X5^2+AA5^2)/(2*AA5)</f>
        <v>-295.5</v>
      </c>
      <c r="AH5" s="6">
        <f>ABS(AG5)</f>
        <v>295.5</v>
      </c>
      <c r="AI5" s="6">
        <f>1/AG5</f>
        <v>-3.3840947546531302E-3</v>
      </c>
      <c r="AJ5" s="6">
        <f>AI5*0.5*P5</f>
        <v>-1.5059221658206428E-3</v>
      </c>
      <c r="AK5" s="40">
        <v>45</v>
      </c>
      <c r="AL5" s="6">
        <f>X5/AK5</f>
        <v>0.93333333333333335</v>
      </c>
      <c r="AM5" s="6">
        <f>Y5/AK5</f>
        <v>0.92222222222222228</v>
      </c>
      <c r="AN5" s="3">
        <v>45681</v>
      </c>
    </row>
    <row r="6" spans="1:43" x14ac:dyDescent="0.3">
      <c r="A6" t="s">
        <v>25</v>
      </c>
      <c r="B6">
        <v>3</v>
      </c>
      <c r="C6">
        <v>4700</v>
      </c>
      <c r="D6">
        <v>1</v>
      </c>
      <c r="E6">
        <v>1277</v>
      </c>
      <c r="F6">
        <v>2</v>
      </c>
      <c r="G6">
        <v>25</v>
      </c>
      <c r="H6">
        <f t="shared" si="2"/>
        <v>60</v>
      </c>
      <c r="I6">
        <v>2200</v>
      </c>
      <c r="J6">
        <v>1921</v>
      </c>
      <c r="K6">
        <v>1766</v>
      </c>
      <c r="L6">
        <v>1160</v>
      </c>
      <c r="M6">
        <v>1155</v>
      </c>
      <c r="N6">
        <v>900</v>
      </c>
      <c r="O6">
        <v>1</v>
      </c>
      <c r="P6">
        <v>0.89</v>
      </c>
      <c r="Q6">
        <v>63.73</v>
      </c>
      <c r="R6">
        <v>0</v>
      </c>
      <c r="S6">
        <v>30.5</v>
      </c>
      <c r="T6" s="84">
        <v>40</v>
      </c>
      <c r="U6">
        <v>-1</v>
      </c>
      <c r="V6">
        <v>66</v>
      </c>
      <c r="W6" s="84">
        <v>75.5</v>
      </c>
      <c r="X6">
        <f>V6-S6</f>
        <v>35.5</v>
      </c>
      <c r="Y6" s="88">
        <f t="shared" si="0"/>
        <v>35.5</v>
      </c>
      <c r="Z6">
        <v>-4</v>
      </c>
      <c r="AA6">
        <f t="shared" si="1"/>
        <v>-3</v>
      </c>
      <c r="AB6" s="95">
        <f>1-(Y6/H6)</f>
        <v>0.40833333333333333</v>
      </c>
      <c r="AC6" s="96">
        <f>Y6/H6</f>
        <v>0.59166666666666667</v>
      </c>
      <c r="AD6" s="6">
        <f>AA6/X6</f>
        <v>-8.4507042253521125E-2</v>
      </c>
      <c r="AE6" s="56">
        <f>AA6/Y6</f>
        <v>-8.4507042253521125E-2</v>
      </c>
      <c r="AF6" s="6">
        <f t="shared" si="3"/>
        <v>8.4507042253521125E-2</v>
      </c>
      <c r="AG6" s="6">
        <f>(X6^2+AA6^2)/(2*AA6)</f>
        <v>-211.54166666666666</v>
      </c>
      <c r="AH6" s="6">
        <f>ABS(AG6)</f>
        <v>211.54166666666666</v>
      </c>
      <c r="AI6" s="6">
        <f>1/AG6</f>
        <v>-4.727201103013591E-3</v>
      </c>
      <c r="AJ6" s="6">
        <f>AI6*0.5*P6</f>
        <v>-2.1036044908410482E-3</v>
      </c>
      <c r="AK6" s="40">
        <v>45</v>
      </c>
      <c r="AL6" s="6">
        <f>X6/AK6</f>
        <v>0.78888888888888886</v>
      </c>
      <c r="AM6" s="6">
        <f>Y6/AK6</f>
        <v>0.78888888888888886</v>
      </c>
      <c r="AN6" s="3">
        <v>45681</v>
      </c>
    </row>
    <row r="7" spans="1:43" x14ac:dyDescent="0.3">
      <c r="A7" t="s">
        <v>25</v>
      </c>
      <c r="B7">
        <v>4</v>
      </c>
      <c r="C7">
        <v>4700</v>
      </c>
      <c r="D7">
        <v>1</v>
      </c>
      <c r="E7">
        <v>1277</v>
      </c>
      <c r="F7">
        <v>2</v>
      </c>
      <c r="G7">
        <v>25</v>
      </c>
      <c r="H7">
        <f t="shared" si="2"/>
        <v>60</v>
      </c>
      <c r="I7">
        <v>2200</v>
      </c>
      <c r="J7">
        <v>1921</v>
      </c>
      <c r="K7">
        <v>1766</v>
      </c>
      <c r="L7">
        <v>1160</v>
      </c>
      <c r="M7">
        <v>1155</v>
      </c>
      <c r="N7">
        <v>900</v>
      </c>
      <c r="O7">
        <v>3</v>
      </c>
      <c r="P7">
        <v>0.89</v>
      </c>
      <c r="Q7">
        <v>63.73</v>
      </c>
      <c r="R7">
        <v>0</v>
      </c>
      <c r="S7">
        <v>33</v>
      </c>
      <c r="T7" s="84">
        <v>42</v>
      </c>
      <c r="U7">
        <v>0.5</v>
      </c>
      <c r="V7">
        <v>69.5</v>
      </c>
      <c r="W7" s="84">
        <v>79</v>
      </c>
      <c r="X7">
        <f>V7-S7</f>
        <v>36.5</v>
      </c>
      <c r="Y7" s="88">
        <f t="shared" si="0"/>
        <v>37</v>
      </c>
      <c r="Z7">
        <v>-2.5</v>
      </c>
      <c r="AA7">
        <f>Z7-U7</f>
        <v>-3</v>
      </c>
      <c r="AB7" s="95">
        <f>1-(Y7/H7)</f>
        <v>0.3833333333333333</v>
      </c>
      <c r="AC7" s="96">
        <f>Y7/H7</f>
        <v>0.6166666666666667</v>
      </c>
      <c r="AD7" s="6">
        <f>AA7/X7</f>
        <v>-8.2191780821917804E-2</v>
      </c>
      <c r="AE7" s="56">
        <f>AA7/Y7</f>
        <v>-8.1081081081081086E-2</v>
      </c>
      <c r="AF7" s="6">
        <f t="shared" si="3"/>
        <v>8.2191780821917804E-2</v>
      </c>
      <c r="AG7" s="6">
        <f>(X7^2+AA7^2)/(2*AA7)</f>
        <v>-223.54166666666666</v>
      </c>
      <c r="AH7" s="6">
        <f>ABS(AG7)</f>
        <v>223.54166666666666</v>
      </c>
      <c r="AI7" s="6">
        <f>1/AG7</f>
        <v>-4.4734389561975774E-3</v>
      </c>
      <c r="AJ7" s="6">
        <f>AI7*0.5*P7</f>
        <v>-1.9906803355079221E-3</v>
      </c>
      <c r="AK7" s="40">
        <v>45</v>
      </c>
      <c r="AL7" s="6">
        <f>X7/AK7</f>
        <v>0.81111111111111112</v>
      </c>
      <c r="AM7" s="6">
        <f>Y7/AK7</f>
        <v>0.82222222222222219</v>
      </c>
      <c r="AN7" s="3">
        <v>45681</v>
      </c>
      <c r="AO7" t="s">
        <v>23</v>
      </c>
    </row>
    <row r="8" spans="1:43" x14ac:dyDescent="0.3">
      <c r="A8" t="s">
        <v>25</v>
      </c>
      <c r="B8">
        <v>5</v>
      </c>
      <c r="C8">
        <v>4700</v>
      </c>
      <c r="D8">
        <v>1</v>
      </c>
      <c r="E8">
        <v>1277</v>
      </c>
      <c r="F8">
        <v>2</v>
      </c>
      <c r="G8">
        <v>25</v>
      </c>
      <c r="H8">
        <f t="shared" si="2"/>
        <v>60</v>
      </c>
      <c r="I8">
        <v>2200</v>
      </c>
      <c r="J8">
        <v>1921</v>
      </c>
      <c r="K8">
        <v>1766</v>
      </c>
      <c r="L8">
        <v>1160</v>
      </c>
      <c r="M8">
        <v>1155</v>
      </c>
      <c r="N8">
        <v>900</v>
      </c>
      <c r="O8">
        <v>3</v>
      </c>
      <c r="P8">
        <v>0.89</v>
      </c>
      <c r="Q8">
        <v>68.430000000000007</v>
      </c>
      <c r="R8">
        <v>0</v>
      </c>
      <c r="S8">
        <v>33.5</v>
      </c>
      <c r="T8" s="84">
        <v>42.5</v>
      </c>
      <c r="U8">
        <v>-1</v>
      </c>
      <c r="V8">
        <v>68</v>
      </c>
      <c r="W8" s="84">
        <v>77</v>
      </c>
      <c r="X8">
        <f>V8-S8</f>
        <v>34.5</v>
      </c>
      <c r="Y8" s="88">
        <f t="shared" si="0"/>
        <v>34.5</v>
      </c>
      <c r="Z8">
        <v>-3</v>
      </c>
      <c r="AA8">
        <f t="shared" ref="AA8:AA9" si="4">Z8-U8</f>
        <v>-2</v>
      </c>
      <c r="AB8" s="95">
        <f>1-(Y8/H8)</f>
        <v>0.42500000000000004</v>
      </c>
      <c r="AC8" s="96">
        <f>Y8/H8</f>
        <v>0.57499999999999996</v>
      </c>
      <c r="AD8" s="6">
        <f>AA8/X8</f>
        <v>-5.7971014492753624E-2</v>
      </c>
      <c r="AE8" s="56">
        <f>AA8/Y8</f>
        <v>-5.7971014492753624E-2</v>
      </c>
      <c r="AF8" s="6">
        <f t="shared" si="3"/>
        <v>5.7971014492753624E-2</v>
      </c>
      <c r="AG8" s="6">
        <f>(X8^2+AA8^2)/(2*AA8)</f>
        <v>-298.5625</v>
      </c>
      <c r="AH8" s="6">
        <f>ABS(AG8)</f>
        <v>298.5625</v>
      </c>
      <c r="AI8" s="6">
        <f>1/AG8</f>
        <v>-3.3493824576093785E-3</v>
      </c>
      <c r="AJ8" s="6">
        <f>AI8*0.5*P8</f>
        <v>-1.4904751936361735E-3</v>
      </c>
      <c r="AK8" s="40">
        <v>45</v>
      </c>
      <c r="AL8" s="6">
        <f>X8/AK8</f>
        <v>0.76666666666666672</v>
      </c>
      <c r="AM8" s="6">
        <f>Y8/AK8</f>
        <v>0.76666666666666672</v>
      </c>
      <c r="AN8" s="3">
        <v>45681</v>
      </c>
    </row>
    <row r="9" spans="1:43" x14ac:dyDescent="0.3">
      <c r="A9" t="s">
        <v>25</v>
      </c>
      <c r="B9">
        <v>6</v>
      </c>
      <c r="C9">
        <v>4700</v>
      </c>
      <c r="D9">
        <v>1</v>
      </c>
      <c r="E9">
        <v>1277</v>
      </c>
      <c r="F9">
        <v>2</v>
      </c>
      <c r="G9">
        <v>25</v>
      </c>
      <c r="H9">
        <f t="shared" si="2"/>
        <v>60</v>
      </c>
      <c r="I9">
        <v>2200</v>
      </c>
      <c r="J9">
        <v>1921</v>
      </c>
      <c r="K9">
        <v>1766</v>
      </c>
      <c r="L9">
        <v>1160</v>
      </c>
      <c r="M9">
        <v>1155</v>
      </c>
      <c r="N9">
        <v>900</v>
      </c>
      <c r="O9">
        <v>3</v>
      </c>
      <c r="P9">
        <v>0.89</v>
      </c>
      <c r="Q9">
        <v>68.430000000000007</v>
      </c>
      <c r="R9">
        <v>0</v>
      </c>
      <c r="S9">
        <v>30</v>
      </c>
      <c r="T9" s="84">
        <v>40</v>
      </c>
      <c r="U9">
        <v>0.5</v>
      </c>
      <c r="V9">
        <v>69.5</v>
      </c>
      <c r="W9" s="84">
        <v>79</v>
      </c>
      <c r="X9">
        <f>V9-S9</f>
        <v>39.5</v>
      </c>
      <c r="Y9" s="88">
        <f t="shared" si="0"/>
        <v>39</v>
      </c>
      <c r="Z9">
        <v>-1</v>
      </c>
      <c r="AA9">
        <f t="shared" si="4"/>
        <v>-1.5</v>
      </c>
      <c r="AB9" s="95">
        <f>1-(Y9/H9)</f>
        <v>0.35</v>
      </c>
      <c r="AC9" s="96">
        <f>Y9/H9</f>
        <v>0.65</v>
      </c>
      <c r="AD9" s="6">
        <f>AA9/X9</f>
        <v>-3.7974683544303799E-2</v>
      </c>
      <c r="AE9" s="56">
        <f>AA9/Y9</f>
        <v>-3.8461538461538464E-2</v>
      </c>
      <c r="AF9" s="6">
        <f t="shared" si="3"/>
        <v>3.7974683544303799E-2</v>
      </c>
      <c r="AG9" s="6">
        <f>(X9^2+AA9^2)/(2*AA9)</f>
        <v>-520.83333333333337</v>
      </c>
      <c r="AH9" s="6">
        <f>ABS(AG9)</f>
        <v>520.83333333333337</v>
      </c>
      <c r="AI9" s="6">
        <f>1/AG9</f>
        <v>-1.9199999999999998E-3</v>
      </c>
      <c r="AJ9" s="6">
        <f>AI9*0.5*P9</f>
        <v>-8.5439999999999995E-4</v>
      </c>
      <c r="AK9" s="40">
        <v>45</v>
      </c>
      <c r="AL9" s="6">
        <f>X9/AK9</f>
        <v>0.87777777777777777</v>
      </c>
      <c r="AM9" s="6">
        <f>Y9/AK9</f>
        <v>0.8666666666666667</v>
      </c>
      <c r="AN9" s="3">
        <v>45681</v>
      </c>
    </row>
    <row r="10" spans="1:43" s="11" customFormat="1" x14ac:dyDescent="0.3">
      <c r="A10" s="10" t="s">
        <v>18</v>
      </c>
      <c r="AB10" s="57">
        <f>AVERAGE(AB4:AB9)</f>
        <v>0.36527777777777776</v>
      </c>
      <c r="AC10" s="59">
        <f t="shared" ref="AC10" si="5">AVERAGE(AC4:AC9)</f>
        <v>0.63472222222222219</v>
      </c>
      <c r="AD10" s="57">
        <f t="shared" ref="AD10:AH10" si="6">AVERAGE(AD4:AD9)</f>
        <v>-6.6095515423511289E-2</v>
      </c>
      <c r="AE10" s="54">
        <f t="shared" si="6"/>
        <v>-6.5880907111916312E-2</v>
      </c>
      <c r="AF10" s="12">
        <f t="shared" si="6"/>
        <v>6.6095515423511289E-2</v>
      </c>
      <c r="AG10" s="12">
        <f t="shared" si="6"/>
        <v>-311.87152777777777</v>
      </c>
      <c r="AH10" s="12">
        <f t="shared" si="6"/>
        <v>311.87152777777777</v>
      </c>
      <c r="AI10" s="61">
        <f>AVERAGE(AI4:AI9)</f>
        <v>-3.4944929563999576E-3</v>
      </c>
      <c r="AJ10" s="37">
        <f>AVERAGE(AJ4:AJ9)</f>
        <v>-1.5550493655979811E-3</v>
      </c>
      <c r="AK10" s="41"/>
      <c r="AL10" s="12">
        <f>AVERAGE(AL4:AL9)</f>
        <v>0.84444444444444444</v>
      </c>
      <c r="AM10" s="57">
        <f>AVERAGE(AM4:AM9)</f>
        <v>0.84629629629629621</v>
      </c>
    </row>
    <row r="11" spans="1:43" s="19" customFormat="1" x14ac:dyDescent="0.3">
      <c r="A11" s="25" t="s">
        <v>82</v>
      </c>
      <c r="AB11" s="77">
        <f>MEDIAN(AB4:AB9)</f>
        <v>0.36666666666666664</v>
      </c>
      <c r="AC11" s="78">
        <f>MEDIAN(AC4:AC9)</f>
        <v>0.6333333333333333</v>
      </c>
      <c r="AD11" s="77">
        <f>MEDIAN(AD4:AD9)</f>
        <v>-6.6964285714285712E-2</v>
      </c>
      <c r="AE11" s="79"/>
      <c r="AF11" s="21"/>
      <c r="AG11" s="21"/>
      <c r="AH11" s="21"/>
      <c r="AI11" s="77">
        <f>MEDIAN(AI4:AI9)</f>
        <v>-3.3667386061312543E-3</v>
      </c>
      <c r="AJ11" s="81"/>
      <c r="AK11" s="82"/>
      <c r="AL11" s="21"/>
      <c r="AM11" s="77"/>
    </row>
    <row r="12" spans="1:43" s="16" customFormat="1" ht="15" thickBot="1" x14ac:dyDescent="0.35">
      <c r="A12" s="13" t="s">
        <v>30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58">
        <f>_xlfn.STDEV.P(AB4:AB9)</f>
        <v>4.3942477832101458E-2</v>
      </c>
      <c r="AC12" s="60">
        <f t="shared" ref="AC12:AH12" si="7">_xlfn.STDEV.P(AC4:AC9)</f>
        <v>4.3942477832101048E-2</v>
      </c>
      <c r="AD12" s="58">
        <f t="shared" si="7"/>
        <v>1.5791516701774106E-2</v>
      </c>
      <c r="AE12" s="55">
        <f t="shared" si="7"/>
        <v>1.5585751941161104E-2</v>
      </c>
      <c r="AF12" s="14">
        <f t="shared" si="7"/>
        <v>1.5791516701774106E-2</v>
      </c>
      <c r="AG12" s="14">
        <f t="shared" si="7"/>
        <v>101.70741898448391</v>
      </c>
      <c r="AH12" s="14">
        <f t="shared" si="7"/>
        <v>101.70741898448391</v>
      </c>
      <c r="AI12" s="62">
        <f t="shared" ref="AI12:AM12" si="8">_xlfn.STDEV.P(AI4:AI9)</f>
        <v>9.2518792303061858E-4</v>
      </c>
      <c r="AJ12" s="38">
        <f t="shared" si="8"/>
        <v>4.1170862574862533E-4</v>
      </c>
      <c r="AK12" s="42"/>
      <c r="AL12" s="14">
        <f t="shared" si="8"/>
        <v>5.9490290385959287E-2</v>
      </c>
      <c r="AM12" s="58">
        <f t="shared" si="8"/>
        <v>5.8589970442801391E-2</v>
      </c>
    </row>
    <row r="13" spans="1:43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85"/>
      <c r="U13" s="4"/>
      <c r="V13" s="4"/>
      <c r="W13" s="85"/>
      <c r="X13" s="4"/>
      <c r="Y13" s="85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3"/>
      <c r="AL13" s="4"/>
      <c r="AM13" s="4"/>
    </row>
    <row r="14" spans="1:43" s="11" customFormat="1" x14ac:dyDescent="0.3">
      <c r="A14" s="10" t="s">
        <v>24</v>
      </c>
      <c r="AK14" s="44"/>
    </row>
    <row r="15" spans="1:43" x14ac:dyDescent="0.3">
      <c r="A15" t="s">
        <v>26</v>
      </c>
      <c r="B15">
        <v>1</v>
      </c>
      <c r="C15">
        <v>5200</v>
      </c>
      <c r="D15">
        <v>3</v>
      </c>
      <c r="E15">
        <v>1277</v>
      </c>
      <c r="F15">
        <v>2</v>
      </c>
      <c r="G15">
        <v>25</v>
      </c>
      <c r="H15">
        <f>6/5*F15*G15</f>
        <v>60</v>
      </c>
      <c r="I15">
        <v>2200</v>
      </c>
      <c r="J15">
        <v>1921</v>
      </c>
      <c r="K15">
        <v>1766</v>
      </c>
      <c r="L15">
        <v>1160</v>
      </c>
      <c r="M15">
        <v>1155</v>
      </c>
      <c r="N15">
        <v>900</v>
      </c>
      <c r="O15">
        <v>4</v>
      </c>
      <c r="P15">
        <v>0.89</v>
      </c>
      <c r="Q15">
        <v>60.39</v>
      </c>
      <c r="R15">
        <v>8</v>
      </c>
      <c r="S15">
        <v>40</v>
      </c>
      <c r="T15" s="84">
        <v>43.5</v>
      </c>
      <c r="U15">
        <v>1.5</v>
      </c>
      <c r="V15">
        <v>74</v>
      </c>
      <c r="W15" s="84">
        <v>81</v>
      </c>
      <c r="X15" s="8">
        <f>V15-S15</f>
        <v>34</v>
      </c>
      <c r="Y15" s="88">
        <f t="shared" ref="Y15:Y20" si="9">W15-T15</f>
        <v>37.5</v>
      </c>
      <c r="Z15">
        <v>15</v>
      </c>
      <c r="AA15">
        <f t="shared" ref="AA15:AA20" si="10">Z15-U15</f>
        <v>13.5</v>
      </c>
      <c r="AB15" s="95">
        <f>1-(Y15/H15)</f>
        <v>0.375</v>
      </c>
      <c r="AC15" s="96">
        <f>Y15/H15</f>
        <v>0.625</v>
      </c>
      <c r="AD15" s="6">
        <f>AA15/X15</f>
        <v>0.39705882352941174</v>
      </c>
      <c r="AE15" s="56">
        <f>AA15/Y15</f>
        <v>0.36</v>
      </c>
      <c r="AF15" s="6">
        <f>ABS(AD15)</f>
        <v>0.39705882352941174</v>
      </c>
      <c r="AG15" s="6">
        <f>(X15^2+AA15^2)/(2*AA15)</f>
        <v>49.564814814814817</v>
      </c>
      <c r="AH15" s="6">
        <f>ABS(AG15)</f>
        <v>49.564814814814817</v>
      </c>
      <c r="AI15" s="6">
        <f>1/AG15</f>
        <v>2.0175602465906967E-2</v>
      </c>
      <c r="AJ15" s="6">
        <f>AI15*0.5*P15</f>
        <v>8.978143097328601E-3</v>
      </c>
      <c r="AK15" s="40">
        <v>45</v>
      </c>
      <c r="AL15" s="6">
        <f>X15/AK15</f>
        <v>0.75555555555555554</v>
      </c>
      <c r="AM15" s="6">
        <f>Y15/AK15</f>
        <v>0.83333333333333337</v>
      </c>
      <c r="AN15" s="3">
        <v>45678</v>
      </c>
      <c r="AO15" t="s">
        <v>27</v>
      </c>
    </row>
    <row r="16" spans="1:43" x14ac:dyDescent="0.3">
      <c r="A16" t="s">
        <v>26</v>
      </c>
      <c r="B16">
        <v>2</v>
      </c>
      <c r="C16">
        <v>5200</v>
      </c>
      <c r="D16">
        <v>3</v>
      </c>
      <c r="E16">
        <v>1277</v>
      </c>
      <c r="F16">
        <v>2</v>
      </c>
      <c r="G16">
        <v>25</v>
      </c>
      <c r="H16">
        <f t="shared" ref="H16:H20" si="11">6/5*F16*G16</f>
        <v>60</v>
      </c>
      <c r="I16">
        <v>2200</v>
      </c>
      <c r="J16">
        <v>1921</v>
      </c>
      <c r="K16">
        <v>1766</v>
      </c>
      <c r="L16">
        <v>1160</v>
      </c>
      <c r="M16">
        <v>1155</v>
      </c>
      <c r="N16">
        <v>900</v>
      </c>
      <c r="O16">
        <v>3</v>
      </c>
      <c r="P16">
        <v>0.89</v>
      </c>
      <c r="Q16">
        <v>60.39</v>
      </c>
      <c r="R16">
        <v>8</v>
      </c>
      <c r="S16">
        <v>40</v>
      </c>
      <c r="T16" s="84">
        <v>43.5</v>
      </c>
      <c r="U16">
        <v>4</v>
      </c>
      <c r="V16">
        <v>69</v>
      </c>
      <c r="W16" s="84">
        <v>76</v>
      </c>
      <c r="X16" s="8">
        <f>V16-S16</f>
        <v>29</v>
      </c>
      <c r="Y16" s="88">
        <f t="shared" si="9"/>
        <v>32.5</v>
      </c>
      <c r="Z16">
        <v>15.5</v>
      </c>
      <c r="AA16">
        <f t="shared" si="10"/>
        <v>11.5</v>
      </c>
      <c r="AB16" s="95">
        <f>1-(Y16/H16)</f>
        <v>0.45833333333333337</v>
      </c>
      <c r="AC16" s="96">
        <f>Y16/H16</f>
        <v>0.54166666666666663</v>
      </c>
      <c r="AD16" s="6">
        <f>AA16/X16</f>
        <v>0.39655172413793105</v>
      </c>
      <c r="AE16" s="56">
        <f>AA16/Y16</f>
        <v>0.35384615384615387</v>
      </c>
      <c r="AF16" s="6">
        <f t="shared" ref="AF16:AF20" si="12">ABS(AD16)</f>
        <v>0.39655172413793105</v>
      </c>
      <c r="AG16" s="6">
        <f>(X16^2+AA16^2)/(2*AA16)</f>
        <v>42.315217391304351</v>
      </c>
      <c r="AH16" s="6">
        <f>ABS(AG16)</f>
        <v>42.315217391304351</v>
      </c>
      <c r="AI16" s="6">
        <f>1/AG16</f>
        <v>2.3632160287695863E-2</v>
      </c>
      <c r="AJ16" s="6">
        <f>AI16*0.5*P16</f>
        <v>1.051631132802466E-2</v>
      </c>
      <c r="AK16" s="40">
        <v>45</v>
      </c>
      <c r="AL16" s="6">
        <f>X16/AK16</f>
        <v>0.64444444444444449</v>
      </c>
      <c r="AM16" s="6">
        <f>Y16/AK16</f>
        <v>0.72222222222222221</v>
      </c>
      <c r="AN16" s="3">
        <v>45678</v>
      </c>
      <c r="AO16" t="s">
        <v>28</v>
      </c>
    </row>
    <row r="17" spans="1:41" x14ac:dyDescent="0.3">
      <c r="A17" t="s">
        <v>26</v>
      </c>
      <c r="B17">
        <v>3</v>
      </c>
      <c r="C17">
        <v>5200</v>
      </c>
      <c r="D17">
        <v>3</v>
      </c>
      <c r="E17">
        <v>1277</v>
      </c>
      <c r="F17">
        <v>2</v>
      </c>
      <c r="G17">
        <v>25</v>
      </c>
      <c r="H17">
        <f t="shared" si="11"/>
        <v>60</v>
      </c>
      <c r="I17">
        <v>2200</v>
      </c>
      <c r="J17">
        <v>1921</v>
      </c>
      <c r="K17">
        <v>1766</v>
      </c>
      <c r="L17">
        <v>1160</v>
      </c>
      <c r="M17">
        <v>1155</v>
      </c>
      <c r="N17">
        <v>900</v>
      </c>
      <c r="O17">
        <v>6</v>
      </c>
      <c r="P17">
        <v>0.89</v>
      </c>
      <c r="Q17">
        <v>63.56</v>
      </c>
      <c r="R17">
        <v>8</v>
      </c>
      <c r="S17">
        <v>34</v>
      </c>
      <c r="T17" s="84">
        <v>37</v>
      </c>
      <c r="U17">
        <v>2</v>
      </c>
      <c r="V17">
        <v>70</v>
      </c>
      <c r="W17" s="84">
        <v>76</v>
      </c>
      <c r="X17" s="8">
        <f>V17-S17</f>
        <v>36</v>
      </c>
      <c r="Y17" s="88">
        <f t="shared" si="9"/>
        <v>39</v>
      </c>
      <c r="Z17">
        <v>17</v>
      </c>
      <c r="AA17">
        <f t="shared" si="10"/>
        <v>15</v>
      </c>
      <c r="AB17" s="95">
        <f>1-(Y17/H17)</f>
        <v>0.35</v>
      </c>
      <c r="AC17" s="96">
        <f>Y17/H17</f>
        <v>0.65</v>
      </c>
      <c r="AD17" s="6">
        <f>AA17/X17</f>
        <v>0.41666666666666669</v>
      </c>
      <c r="AE17" s="56">
        <f>AA17/Y17</f>
        <v>0.38461538461538464</v>
      </c>
      <c r="AF17" s="6">
        <f t="shared" si="12"/>
        <v>0.41666666666666669</v>
      </c>
      <c r="AG17" s="6">
        <f>(X17^2+AA17^2)/(2*AA17)</f>
        <v>50.7</v>
      </c>
      <c r="AH17" s="6">
        <f>ABS(AG17)</f>
        <v>50.7</v>
      </c>
      <c r="AI17" s="6">
        <f>1/AG17</f>
        <v>1.9723865877712032E-2</v>
      </c>
      <c r="AJ17" s="6">
        <f>AI17*0.5*P17</f>
        <v>8.7771203155818534E-3</v>
      </c>
      <c r="AK17" s="40">
        <v>45</v>
      </c>
      <c r="AL17" s="6">
        <f>X17/AK17</f>
        <v>0.8</v>
      </c>
      <c r="AM17" s="6">
        <f>Y17/AK17</f>
        <v>0.8666666666666667</v>
      </c>
      <c r="AN17" s="3">
        <v>45678</v>
      </c>
      <c r="AO17" t="s">
        <v>28</v>
      </c>
    </row>
    <row r="18" spans="1:41" x14ac:dyDescent="0.3">
      <c r="A18" t="s">
        <v>26</v>
      </c>
      <c r="B18">
        <v>4</v>
      </c>
      <c r="C18">
        <v>5200</v>
      </c>
      <c r="D18">
        <v>3</v>
      </c>
      <c r="E18">
        <v>1277</v>
      </c>
      <c r="F18">
        <v>2</v>
      </c>
      <c r="G18">
        <v>25</v>
      </c>
      <c r="H18">
        <f t="shared" si="11"/>
        <v>60</v>
      </c>
      <c r="I18">
        <v>2200</v>
      </c>
      <c r="J18">
        <v>1921</v>
      </c>
      <c r="K18">
        <v>1766</v>
      </c>
      <c r="L18">
        <v>1160</v>
      </c>
      <c r="M18">
        <v>1155</v>
      </c>
      <c r="N18">
        <v>900</v>
      </c>
      <c r="O18">
        <v>6</v>
      </c>
      <c r="P18">
        <v>0.89</v>
      </c>
      <c r="Q18">
        <v>63.56</v>
      </c>
      <c r="R18">
        <v>8</v>
      </c>
      <c r="S18">
        <v>35</v>
      </c>
      <c r="T18" s="84">
        <v>36</v>
      </c>
      <c r="U18">
        <v>2.5</v>
      </c>
      <c r="V18">
        <v>64</v>
      </c>
      <c r="W18" s="84">
        <v>68.5</v>
      </c>
      <c r="X18" s="8">
        <f>V18-S18</f>
        <v>29</v>
      </c>
      <c r="Y18" s="88">
        <f t="shared" si="9"/>
        <v>32.5</v>
      </c>
      <c r="Z18">
        <v>13</v>
      </c>
      <c r="AA18">
        <f t="shared" si="10"/>
        <v>10.5</v>
      </c>
      <c r="AB18" s="95">
        <f>1-(Y18/H18)</f>
        <v>0.45833333333333337</v>
      </c>
      <c r="AC18" s="96">
        <f>Y18/H18</f>
        <v>0.54166666666666663</v>
      </c>
      <c r="AD18" s="6">
        <f>AA18/X18</f>
        <v>0.36206896551724138</v>
      </c>
      <c r="AE18" s="56">
        <f>AA18/Y18</f>
        <v>0.32307692307692309</v>
      </c>
      <c r="AF18" s="6">
        <f t="shared" si="12"/>
        <v>0.36206896551724138</v>
      </c>
      <c r="AG18" s="6">
        <f>(X18^2+AA18^2)/(2*AA18)</f>
        <v>45.297619047619051</v>
      </c>
      <c r="AH18" s="6">
        <f>ABS(AG18)</f>
        <v>45.297619047619051</v>
      </c>
      <c r="AI18" s="6">
        <f>1/AG18</f>
        <v>2.2076215505913269E-2</v>
      </c>
      <c r="AJ18" s="6">
        <f>AI18*0.5*P18</f>
        <v>9.8239159001314042E-3</v>
      </c>
      <c r="AK18" s="40">
        <v>45</v>
      </c>
      <c r="AL18" s="6">
        <f>X18/AK18</f>
        <v>0.64444444444444449</v>
      </c>
      <c r="AM18" s="6">
        <f>Y18/AK18</f>
        <v>0.72222222222222221</v>
      </c>
      <c r="AN18" s="3">
        <v>45678</v>
      </c>
      <c r="AO18" t="s">
        <v>29</v>
      </c>
    </row>
    <row r="19" spans="1:41" x14ac:dyDescent="0.3">
      <c r="A19" t="s">
        <v>26</v>
      </c>
      <c r="B19">
        <v>5</v>
      </c>
      <c r="C19">
        <v>5200</v>
      </c>
      <c r="D19">
        <v>3</v>
      </c>
      <c r="E19">
        <v>1277</v>
      </c>
      <c r="F19">
        <v>2</v>
      </c>
      <c r="G19">
        <v>25</v>
      </c>
      <c r="H19">
        <f t="shared" si="11"/>
        <v>60</v>
      </c>
      <c r="I19">
        <v>2200</v>
      </c>
      <c r="J19">
        <v>1921</v>
      </c>
      <c r="K19">
        <v>1766</v>
      </c>
      <c r="L19">
        <v>1160</v>
      </c>
      <c r="M19">
        <v>1155</v>
      </c>
      <c r="N19">
        <v>900</v>
      </c>
      <c r="O19">
        <v>6</v>
      </c>
      <c r="P19">
        <v>0.89</v>
      </c>
      <c r="Q19">
        <v>67.069999999999993</v>
      </c>
      <c r="R19">
        <v>8</v>
      </c>
      <c r="S19">
        <v>39</v>
      </c>
      <c r="T19" s="84">
        <v>41</v>
      </c>
      <c r="U19">
        <v>3</v>
      </c>
      <c r="V19">
        <v>67</v>
      </c>
      <c r="W19" s="84">
        <v>72.5</v>
      </c>
      <c r="X19" s="8">
        <f>V19-S19</f>
        <v>28</v>
      </c>
      <c r="Y19" s="88">
        <f t="shared" si="9"/>
        <v>31.5</v>
      </c>
      <c r="Z19">
        <v>15</v>
      </c>
      <c r="AA19">
        <f t="shared" si="10"/>
        <v>12</v>
      </c>
      <c r="AB19" s="95">
        <f>1-(Y19/H19)</f>
        <v>0.47499999999999998</v>
      </c>
      <c r="AC19" s="96">
        <f>Y19/H19</f>
        <v>0.52500000000000002</v>
      </c>
      <c r="AD19" s="6">
        <f>AA19/X19</f>
        <v>0.42857142857142855</v>
      </c>
      <c r="AE19" s="56">
        <f>AA19/Y19</f>
        <v>0.38095238095238093</v>
      </c>
      <c r="AF19" s="6">
        <f t="shared" si="12"/>
        <v>0.42857142857142855</v>
      </c>
      <c r="AG19" s="6">
        <f>(X19^2+AA19^2)/(2*AA19)</f>
        <v>38.666666666666664</v>
      </c>
      <c r="AH19" s="6">
        <f>ABS(AG19)</f>
        <v>38.666666666666664</v>
      </c>
      <c r="AI19" s="6">
        <f>1/AG19</f>
        <v>2.5862068965517244E-2</v>
      </c>
      <c r="AJ19" s="6">
        <f>AI19*0.5*P19</f>
        <v>1.1508620689655174E-2</v>
      </c>
      <c r="AK19" s="40">
        <v>45</v>
      </c>
      <c r="AL19" s="6">
        <f>X19/AK19</f>
        <v>0.62222222222222223</v>
      </c>
      <c r="AM19" s="6">
        <f>Y19/AK19</f>
        <v>0.7</v>
      </c>
      <c r="AN19" s="3">
        <v>45678</v>
      </c>
      <c r="AO19" t="s">
        <v>28</v>
      </c>
    </row>
    <row r="20" spans="1:41" x14ac:dyDescent="0.3">
      <c r="A20" t="s">
        <v>26</v>
      </c>
      <c r="B20">
        <v>6</v>
      </c>
      <c r="C20">
        <v>5200</v>
      </c>
      <c r="D20">
        <v>3</v>
      </c>
      <c r="E20">
        <v>1277</v>
      </c>
      <c r="F20">
        <v>2</v>
      </c>
      <c r="G20">
        <v>25</v>
      </c>
      <c r="H20">
        <f t="shared" si="11"/>
        <v>60</v>
      </c>
      <c r="I20">
        <v>2200</v>
      </c>
      <c r="J20">
        <v>1921</v>
      </c>
      <c r="K20">
        <v>1766</v>
      </c>
      <c r="L20">
        <v>1160</v>
      </c>
      <c r="M20">
        <v>1155</v>
      </c>
      <c r="N20">
        <v>900</v>
      </c>
      <c r="O20">
        <v>6</v>
      </c>
      <c r="P20">
        <v>0.89</v>
      </c>
      <c r="Q20">
        <v>67.069999999999993</v>
      </c>
      <c r="R20">
        <v>8</v>
      </c>
      <c r="S20">
        <v>36</v>
      </c>
      <c r="T20" s="84">
        <v>37</v>
      </c>
      <c r="U20">
        <v>2</v>
      </c>
      <c r="V20">
        <v>64</v>
      </c>
      <c r="W20" s="84">
        <v>68.5</v>
      </c>
      <c r="X20" s="8">
        <f>V20-S20</f>
        <v>28</v>
      </c>
      <c r="Y20" s="88">
        <f t="shared" si="9"/>
        <v>31.5</v>
      </c>
      <c r="Z20">
        <v>13</v>
      </c>
      <c r="AA20">
        <f t="shared" si="10"/>
        <v>11</v>
      </c>
      <c r="AB20" s="95">
        <f>1-(Y20/H20)</f>
        <v>0.47499999999999998</v>
      </c>
      <c r="AC20" s="96">
        <f>Y20/H20</f>
        <v>0.52500000000000002</v>
      </c>
      <c r="AD20" s="6">
        <f>AA20/X20</f>
        <v>0.39285714285714285</v>
      </c>
      <c r="AE20" s="56">
        <f>AA20/Y20</f>
        <v>0.34920634920634919</v>
      </c>
      <c r="AF20" s="6">
        <f t="shared" si="12"/>
        <v>0.39285714285714285</v>
      </c>
      <c r="AG20" s="67">
        <f>(X20^2+AA20^2)/(2*AA20)</f>
        <v>41.136363636363633</v>
      </c>
      <c r="AH20" s="6">
        <f>ABS(AG20)</f>
        <v>41.136363636363633</v>
      </c>
      <c r="AI20" s="6">
        <f>1/AG20</f>
        <v>2.4309392265193373E-2</v>
      </c>
      <c r="AJ20" s="6">
        <f>AI20*0.5*P20</f>
        <v>1.0817679558011051E-2</v>
      </c>
      <c r="AK20" s="40">
        <v>45</v>
      </c>
      <c r="AL20" s="6">
        <f>X20/AK20</f>
        <v>0.62222222222222223</v>
      </c>
      <c r="AM20" s="6">
        <f>Y20/AK20</f>
        <v>0.7</v>
      </c>
      <c r="AN20" s="3">
        <v>45678</v>
      </c>
    </row>
    <row r="21" spans="1:41" s="10" customFormat="1" x14ac:dyDescent="0.3">
      <c r="A21" s="10" t="s">
        <v>18</v>
      </c>
      <c r="AB21" s="57">
        <f>AVERAGE(AB15:AB20)</f>
        <v>0.43194444444444446</v>
      </c>
      <c r="AC21" s="59">
        <f t="shared" ref="AC21" si="13">AVERAGE(AC15:AC20)</f>
        <v>0.56805555555555542</v>
      </c>
      <c r="AD21" s="57">
        <f t="shared" ref="AD21:AH21" si="14">AVERAGE(AD15:AD20)</f>
        <v>0.39896245854663698</v>
      </c>
      <c r="AE21" s="54">
        <f t="shared" si="14"/>
        <v>0.35861619861619859</v>
      </c>
      <c r="AF21" s="12">
        <f t="shared" si="14"/>
        <v>0.39896245854663698</v>
      </c>
      <c r="AG21" s="12">
        <f t="shared" si="14"/>
        <v>44.613446926128091</v>
      </c>
      <c r="AH21" s="12">
        <f t="shared" si="14"/>
        <v>44.613446926128091</v>
      </c>
      <c r="AI21" s="61">
        <f>AVERAGE(AI15:AI20)</f>
        <v>2.2629884227989793E-2</v>
      </c>
      <c r="AJ21" s="61">
        <f>AVERAGE(AJ15:AJ20)</f>
        <v>1.0070298481455457E-2</v>
      </c>
      <c r="AK21" s="41"/>
      <c r="AL21" s="12">
        <f>AVERAGE(AL15:AL20)</f>
        <v>0.68148148148148147</v>
      </c>
      <c r="AM21" s="57">
        <f>AVERAGE(AM15:AM20)</f>
        <v>0.75740740740740753</v>
      </c>
    </row>
    <row r="22" spans="1:41" s="25" customFormat="1" x14ac:dyDescent="0.3">
      <c r="A22" s="25" t="s">
        <v>82</v>
      </c>
      <c r="AB22" s="77">
        <f>MEDIAN(AB15:AB20)</f>
        <v>0.45833333333333337</v>
      </c>
      <c r="AC22" s="78">
        <f>MEDIAN(AC15:AC20)</f>
        <v>0.54166666666666663</v>
      </c>
      <c r="AD22" s="77">
        <f>MEDIAN(AD15:AD20)</f>
        <v>0.39680527383367137</v>
      </c>
      <c r="AE22" s="79"/>
      <c r="AF22" s="21"/>
      <c r="AG22" s="21"/>
      <c r="AH22" s="21"/>
      <c r="AI22" s="77">
        <f>MEDIAN(AI15:AI20)</f>
        <v>2.2854187896804566E-2</v>
      </c>
      <c r="AJ22" s="80"/>
      <c r="AK22" s="82"/>
      <c r="AL22" s="21"/>
      <c r="AM22" s="77"/>
    </row>
    <row r="23" spans="1:41" s="13" customFormat="1" ht="15" thickBot="1" x14ac:dyDescent="0.35">
      <c r="A23" s="13" t="s">
        <v>30</v>
      </c>
      <c r="AB23" s="58">
        <f>_xlfn.STDEV.P(AB15:AB20)</f>
        <v>5.0096357769087108E-2</v>
      </c>
      <c r="AC23" s="60">
        <f t="shared" ref="AC23:AH23" si="15">_xlfn.STDEV.P(AC15:AC20)</f>
        <v>5.0096357769087323E-2</v>
      </c>
      <c r="AD23" s="58">
        <f t="shared" si="15"/>
        <v>2.080853296660171E-2</v>
      </c>
      <c r="AE23" s="55">
        <f t="shared" si="15"/>
        <v>2.0620040086956209E-2</v>
      </c>
      <c r="AF23" s="14">
        <f t="shared" si="15"/>
        <v>2.080853296660171E-2</v>
      </c>
      <c r="AG23" s="14">
        <f t="shared" si="15"/>
        <v>4.3735269221956052</v>
      </c>
      <c r="AH23" s="14">
        <f t="shared" si="15"/>
        <v>4.3735269221956052</v>
      </c>
      <c r="AI23" s="62">
        <f t="shared" ref="AI23:AJ23" si="16">_xlfn.STDEV.P(AI15:AI20)</f>
        <v>2.2002770052141946E-3</v>
      </c>
      <c r="AJ23" s="38">
        <f t="shared" si="16"/>
        <v>9.7912326732031664E-4</v>
      </c>
      <c r="AK23" s="42"/>
      <c r="AL23" s="14">
        <f t="shared" ref="AL23:AM23" si="17">_xlfn.STDEV.P(AL15:AL20)</f>
        <v>6.9881341718938644E-2</v>
      </c>
      <c r="AM23" s="58">
        <f t="shared" si="17"/>
        <v>6.6795143692116449E-2</v>
      </c>
    </row>
    <row r="24" spans="1:41" x14ac:dyDescent="0.3">
      <c r="AK24" s="40"/>
    </row>
    <row r="25" spans="1:41" s="11" customFormat="1" x14ac:dyDescent="0.3">
      <c r="A25" s="10" t="s">
        <v>31</v>
      </c>
      <c r="AK25" s="44"/>
    </row>
    <row r="26" spans="1:41" x14ac:dyDescent="0.3">
      <c r="A26" t="s">
        <v>32</v>
      </c>
      <c r="B26">
        <v>1</v>
      </c>
      <c r="C26">
        <v>5200</v>
      </c>
      <c r="D26">
        <v>2</v>
      </c>
      <c r="E26">
        <v>1277</v>
      </c>
      <c r="F26">
        <v>2</v>
      </c>
      <c r="G26">
        <v>25</v>
      </c>
      <c r="H26">
        <f>6/5*F26*G26</f>
        <v>60</v>
      </c>
      <c r="I26">
        <v>2200</v>
      </c>
      <c r="J26">
        <v>1921</v>
      </c>
      <c r="K26">
        <v>1766</v>
      </c>
      <c r="L26">
        <v>1160</v>
      </c>
      <c r="M26">
        <v>1155</v>
      </c>
      <c r="N26">
        <v>900</v>
      </c>
      <c r="O26">
        <v>6</v>
      </c>
      <c r="P26">
        <v>0.89</v>
      </c>
      <c r="Q26">
        <v>65.34</v>
      </c>
      <c r="R26">
        <v>8</v>
      </c>
      <c r="S26">
        <v>33</v>
      </c>
      <c r="T26" s="84">
        <v>37</v>
      </c>
      <c r="U26">
        <v>-2</v>
      </c>
      <c r="V26">
        <v>63</v>
      </c>
      <c r="W26" s="84">
        <v>73</v>
      </c>
      <c r="X26" s="8">
        <f>V26-S26</f>
        <v>30</v>
      </c>
      <c r="Y26" s="88">
        <f t="shared" ref="Y26:Y31" si="18">W26-T26</f>
        <v>36</v>
      </c>
      <c r="Z26">
        <v>-18</v>
      </c>
      <c r="AA26">
        <f t="shared" ref="AA26:AA31" si="19">Z26-U26</f>
        <v>-16</v>
      </c>
      <c r="AB26" s="95">
        <f>1-(Y26/H26)</f>
        <v>0.4</v>
      </c>
      <c r="AC26" s="96">
        <f>Y26/H26</f>
        <v>0.6</v>
      </c>
      <c r="AD26" s="6">
        <f>AA26/X26</f>
        <v>-0.53333333333333333</v>
      </c>
      <c r="AE26" s="56">
        <f>AA26/Y26</f>
        <v>-0.44444444444444442</v>
      </c>
      <c r="AF26" s="6">
        <f>ABS(AD26)</f>
        <v>0.53333333333333333</v>
      </c>
      <c r="AG26" s="6">
        <f>(X26^2+AA26^2)/(2*AA26)</f>
        <v>-36.125</v>
      </c>
      <c r="AH26" s="6">
        <f>ABS(AG26)</f>
        <v>36.125</v>
      </c>
      <c r="AI26" s="6">
        <f>1/AG26</f>
        <v>-2.768166089965398E-2</v>
      </c>
      <c r="AJ26" s="6">
        <f>AI26*0.5*P26</f>
        <v>-1.2318339100346021E-2</v>
      </c>
      <c r="AK26" s="40">
        <v>45</v>
      </c>
      <c r="AL26" s="6">
        <f>X26/AK26</f>
        <v>0.66666666666666663</v>
      </c>
      <c r="AM26" s="6">
        <f>Y26/AK26</f>
        <v>0.8</v>
      </c>
      <c r="AN26" s="3">
        <v>45678</v>
      </c>
    </row>
    <row r="27" spans="1:41" x14ac:dyDescent="0.3">
      <c r="A27" t="s">
        <v>32</v>
      </c>
      <c r="B27">
        <v>2</v>
      </c>
      <c r="C27">
        <v>5200</v>
      </c>
      <c r="D27">
        <v>2</v>
      </c>
      <c r="E27">
        <v>1277</v>
      </c>
      <c r="F27">
        <v>2</v>
      </c>
      <c r="G27">
        <v>25</v>
      </c>
      <c r="H27">
        <f t="shared" ref="H27:H31" si="20">6/5*F27*G27</f>
        <v>60</v>
      </c>
      <c r="I27">
        <v>2200</v>
      </c>
      <c r="J27">
        <v>1921</v>
      </c>
      <c r="K27">
        <v>1766</v>
      </c>
      <c r="L27">
        <v>1160</v>
      </c>
      <c r="M27">
        <v>1155</v>
      </c>
      <c r="N27">
        <v>900</v>
      </c>
      <c r="O27">
        <v>6</v>
      </c>
      <c r="P27">
        <v>0.89</v>
      </c>
      <c r="Q27">
        <v>65.34</v>
      </c>
      <c r="R27">
        <v>8</v>
      </c>
      <c r="S27">
        <v>36</v>
      </c>
      <c r="T27" s="84">
        <v>42</v>
      </c>
      <c r="U27">
        <v>-3</v>
      </c>
      <c r="V27">
        <v>66</v>
      </c>
      <c r="W27" s="84">
        <v>79</v>
      </c>
      <c r="X27" s="8">
        <f>V27-S27</f>
        <v>30</v>
      </c>
      <c r="Y27" s="88">
        <f t="shared" si="18"/>
        <v>37</v>
      </c>
      <c r="Z27">
        <v>-20</v>
      </c>
      <c r="AA27">
        <f t="shared" si="19"/>
        <v>-17</v>
      </c>
      <c r="AB27" s="95">
        <f>1-(Y27/H27)</f>
        <v>0.3833333333333333</v>
      </c>
      <c r="AC27" s="96">
        <f>Y27/H27</f>
        <v>0.6166666666666667</v>
      </c>
      <c r="AD27" s="6">
        <f>AA27/X27</f>
        <v>-0.56666666666666665</v>
      </c>
      <c r="AE27" s="56">
        <f>AA27/Y27</f>
        <v>-0.45945945945945948</v>
      </c>
      <c r="AF27" s="6">
        <f t="shared" ref="AF27:AF31" si="21">ABS(AD27)</f>
        <v>0.56666666666666665</v>
      </c>
      <c r="AG27" s="6">
        <f>(X27^2+AA27^2)/(2*AA27)</f>
        <v>-34.970588235294116</v>
      </c>
      <c r="AH27" s="6">
        <f>ABS(AG27)</f>
        <v>34.970588235294116</v>
      </c>
      <c r="AI27" s="6">
        <f>1/AG27</f>
        <v>-2.8595458368376788E-2</v>
      </c>
      <c r="AJ27" s="6">
        <f>AI27*0.5*P27</f>
        <v>-1.2724978973927671E-2</v>
      </c>
      <c r="AK27" s="40">
        <v>45</v>
      </c>
      <c r="AL27" s="6">
        <f>X27/AK27</f>
        <v>0.66666666666666663</v>
      </c>
      <c r="AM27" s="6">
        <f>Y27/AK27</f>
        <v>0.82222222222222219</v>
      </c>
      <c r="AN27" s="3">
        <v>45678</v>
      </c>
      <c r="AO27" t="s">
        <v>33</v>
      </c>
    </row>
    <row r="28" spans="1:41" x14ac:dyDescent="0.3">
      <c r="A28" t="s">
        <v>32</v>
      </c>
      <c r="B28">
        <v>3</v>
      </c>
      <c r="C28">
        <v>5200</v>
      </c>
      <c r="D28">
        <v>2</v>
      </c>
      <c r="E28">
        <v>1277</v>
      </c>
      <c r="F28">
        <v>2</v>
      </c>
      <c r="G28" s="9">
        <v>23</v>
      </c>
      <c r="H28">
        <f t="shared" si="20"/>
        <v>55.199999999999996</v>
      </c>
      <c r="I28">
        <v>2200</v>
      </c>
      <c r="J28">
        <v>1921</v>
      </c>
      <c r="K28">
        <v>1766</v>
      </c>
      <c r="L28">
        <v>1160</v>
      </c>
      <c r="M28">
        <v>1155</v>
      </c>
      <c r="N28">
        <v>900</v>
      </c>
      <c r="O28">
        <v>6</v>
      </c>
      <c r="P28">
        <v>0.89</v>
      </c>
      <c r="Q28">
        <v>62.64</v>
      </c>
      <c r="R28">
        <v>8</v>
      </c>
      <c r="S28">
        <v>36</v>
      </c>
      <c r="T28" s="84">
        <v>42</v>
      </c>
      <c r="U28">
        <v>-2.5</v>
      </c>
      <c r="V28">
        <v>63</v>
      </c>
      <c r="W28" s="84">
        <v>73</v>
      </c>
      <c r="X28" s="8">
        <f>V28-S28</f>
        <v>27</v>
      </c>
      <c r="Y28" s="88">
        <f t="shared" si="18"/>
        <v>31</v>
      </c>
      <c r="Z28">
        <v>-20</v>
      </c>
      <c r="AA28">
        <f t="shared" si="19"/>
        <v>-17.5</v>
      </c>
      <c r="AB28" s="95">
        <f>1-(Y28/H28)</f>
        <v>0.43840579710144922</v>
      </c>
      <c r="AC28" s="96">
        <f>Y28/H28</f>
        <v>0.56159420289855078</v>
      </c>
      <c r="AD28" s="6">
        <f>AA28/X28</f>
        <v>-0.64814814814814814</v>
      </c>
      <c r="AE28" s="56">
        <f>AA28/Y28</f>
        <v>-0.56451612903225812</v>
      </c>
      <c r="AF28" s="6">
        <f t="shared" si="21"/>
        <v>0.64814814814814814</v>
      </c>
      <c r="AG28" s="6">
        <f>(X28^2+AA28^2)/(2*AA28)</f>
        <v>-29.578571428571429</v>
      </c>
      <c r="AH28" s="6">
        <f>ABS(AG28)</f>
        <v>29.578571428571429</v>
      </c>
      <c r="AI28" s="6">
        <f>1/AG28</f>
        <v>-3.3808258874667957E-2</v>
      </c>
      <c r="AJ28" s="6">
        <f>AI28*0.5*P28</f>
        <v>-1.5044675199227241E-2</v>
      </c>
      <c r="AK28" s="40">
        <v>45</v>
      </c>
      <c r="AL28" s="6">
        <f>X28/AK28</f>
        <v>0.6</v>
      </c>
      <c r="AM28" s="6">
        <f>Y28/AK28</f>
        <v>0.68888888888888888</v>
      </c>
      <c r="AN28" s="3">
        <v>45679</v>
      </c>
      <c r="AO28" t="s">
        <v>34</v>
      </c>
    </row>
    <row r="29" spans="1:41" s="4" customFormat="1" x14ac:dyDescent="0.3">
      <c r="A29" t="s">
        <v>32</v>
      </c>
      <c r="B29">
        <v>4</v>
      </c>
      <c r="C29">
        <v>5200</v>
      </c>
      <c r="D29">
        <v>2</v>
      </c>
      <c r="E29">
        <v>1277</v>
      </c>
      <c r="F29">
        <v>2</v>
      </c>
      <c r="G29">
        <v>25</v>
      </c>
      <c r="H29">
        <f t="shared" si="20"/>
        <v>60</v>
      </c>
      <c r="I29">
        <v>2200</v>
      </c>
      <c r="J29">
        <v>1921</v>
      </c>
      <c r="K29">
        <v>1766</v>
      </c>
      <c r="L29">
        <v>1160</v>
      </c>
      <c r="M29">
        <v>1155</v>
      </c>
      <c r="N29">
        <v>900</v>
      </c>
      <c r="O29">
        <v>5</v>
      </c>
      <c r="P29">
        <v>0.89</v>
      </c>
      <c r="Q29">
        <v>62.64</v>
      </c>
      <c r="R29">
        <v>8</v>
      </c>
      <c r="S29">
        <v>38</v>
      </c>
      <c r="T29" s="84">
        <v>43</v>
      </c>
      <c r="U29">
        <v>-1</v>
      </c>
      <c r="V29">
        <v>73</v>
      </c>
      <c r="W29" s="84">
        <v>82.5</v>
      </c>
      <c r="X29" s="8">
        <f>V29-S29</f>
        <v>35</v>
      </c>
      <c r="Y29" s="88">
        <f t="shared" si="18"/>
        <v>39.5</v>
      </c>
      <c r="Z29">
        <v>-16</v>
      </c>
      <c r="AA29">
        <f t="shared" si="19"/>
        <v>-15</v>
      </c>
      <c r="AB29" s="95">
        <f>1-(Y29/H29)</f>
        <v>0.34166666666666667</v>
      </c>
      <c r="AC29" s="96">
        <f>Y29/H29</f>
        <v>0.65833333333333333</v>
      </c>
      <c r="AD29" s="6">
        <f>AA29/X29</f>
        <v>-0.42857142857142855</v>
      </c>
      <c r="AE29" s="56">
        <f>AA29/Y29</f>
        <v>-0.379746835443038</v>
      </c>
      <c r="AF29" s="6">
        <f t="shared" si="21"/>
        <v>0.42857142857142855</v>
      </c>
      <c r="AG29" s="6">
        <f>(X29^2+AA29^2)/(2*AA29)</f>
        <v>-48.333333333333336</v>
      </c>
      <c r="AH29" s="67">
        <f>ABS(AG29)</f>
        <v>48.333333333333336</v>
      </c>
      <c r="AI29" s="6">
        <f>1/AG29</f>
        <v>-2.0689655172413793E-2</v>
      </c>
      <c r="AJ29" s="6">
        <f>AI29*0.5*P29</f>
        <v>-9.2068965517241377E-3</v>
      </c>
      <c r="AK29" s="40">
        <v>45</v>
      </c>
      <c r="AL29" s="6">
        <f>X29/AK29</f>
        <v>0.77777777777777779</v>
      </c>
      <c r="AM29" s="6">
        <f>Y29/AK29</f>
        <v>0.87777777777777777</v>
      </c>
      <c r="AN29" s="3">
        <v>45679</v>
      </c>
      <c r="AO29"/>
    </row>
    <row r="30" spans="1:41" s="4" customFormat="1" x14ac:dyDescent="0.3">
      <c r="A30" t="s">
        <v>32</v>
      </c>
      <c r="B30">
        <v>5</v>
      </c>
      <c r="C30">
        <v>5200</v>
      </c>
      <c r="D30">
        <v>2</v>
      </c>
      <c r="E30">
        <v>1277</v>
      </c>
      <c r="F30">
        <v>2</v>
      </c>
      <c r="G30">
        <v>25</v>
      </c>
      <c r="H30">
        <f t="shared" si="20"/>
        <v>60</v>
      </c>
      <c r="I30">
        <v>2200</v>
      </c>
      <c r="J30">
        <v>1921</v>
      </c>
      <c r="K30">
        <v>1766</v>
      </c>
      <c r="L30">
        <v>1160</v>
      </c>
      <c r="M30">
        <v>1155</v>
      </c>
      <c r="N30">
        <v>900</v>
      </c>
      <c r="O30">
        <v>5</v>
      </c>
      <c r="P30">
        <v>0.89</v>
      </c>
      <c r="Q30">
        <v>63.5</v>
      </c>
      <c r="R30">
        <v>8</v>
      </c>
      <c r="S30">
        <v>37</v>
      </c>
      <c r="T30" s="84">
        <v>43</v>
      </c>
      <c r="U30">
        <v>-3</v>
      </c>
      <c r="V30">
        <v>68</v>
      </c>
      <c r="W30" s="84">
        <v>79</v>
      </c>
      <c r="X30" s="8">
        <f>V30-S30</f>
        <v>31</v>
      </c>
      <c r="Y30" s="88">
        <f t="shared" si="18"/>
        <v>36</v>
      </c>
      <c r="Z30">
        <v>-20</v>
      </c>
      <c r="AA30">
        <f t="shared" si="19"/>
        <v>-17</v>
      </c>
      <c r="AB30" s="95">
        <f>1-(Y30/H30)</f>
        <v>0.4</v>
      </c>
      <c r="AC30" s="96">
        <f>Y30/H30</f>
        <v>0.6</v>
      </c>
      <c r="AD30" s="6">
        <f>AA30/X30</f>
        <v>-0.54838709677419351</v>
      </c>
      <c r="AE30" s="56">
        <f>AA30/Y30</f>
        <v>-0.47222222222222221</v>
      </c>
      <c r="AF30" s="6">
        <f t="shared" si="21"/>
        <v>0.54838709677419351</v>
      </c>
      <c r="AG30" s="6">
        <f>(X30^2+AA30^2)/(2*AA30)</f>
        <v>-36.764705882352942</v>
      </c>
      <c r="AH30" s="6">
        <f>ABS(AG30)</f>
        <v>36.764705882352942</v>
      </c>
      <c r="AI30" s="6">
        <f>1/AG30</f>
        <v>-2.7199999999999998E-2</v>
      </c>
      <c r="AJ30" s="6">
        <f>AI30*0.5*P30</f>
        <v>-1.2104E-2</v>
      </c>
      <c r="AK30" s="40">
        <v>45</v>
      </c>
      <c r="AL30" s="6">
        <f>X30/AK30</f>
        <v>0.68888888888888888</v>
      </c>
      <c r="AM30" s="6">
        <f>Y30/AK30</f>
        <v>0.8</v>
      </c>
      <c r="AN30" s="3">
        <v>45679</v>
      </c>
      <c r="AO30" t="s">
        <v>33</v>
      </c>
    </row>
    <row r="31" spans="1:41" x14ac:dyDescent="0.3">
      <c r="A31" t="s">
        <v>32</v>
      </c>
      <c r="B31">
        <v>6</v>
      </c>
      <c r="C31">
        <v>5200</v>
      </c>
      <c r="D31">
        <v>2</v>
      </c>
      <c r="E31">
        <v>1277</v>
      </c>
      <c r="F31">
        <v>2</v>
      </c>
      <c r="G31">
        <v>25</v>
      </c>
      <c r="H31">
        <f t="shared" si="20"/>
        <v>60</v>
      </c>
      <c r="I31">
        <v>2200</v>
      </c>
      <c r="J31">
        <v>1921</v>
      </c>
      <c r="K31">
        <v>1766</v>
      </c>
      <c r="L31">
        <v>1160</v>
      </c>
      <c r="M31">
        <v>1155</v>
      </c>
      <c r="N31">
        <v>900</v>
      </c>
      <c r="O31">
        <v>5</v>
      </c>
      <c r="P31">
        <v>0.89</v>
      </c>
      <c r="Q31">
        <v>63.5</v>
      </c>
      <c r="R31">
        <v>8</v>
      </c>
      <c r="S31">
        <v>35</v>
      </c>
      <c r="T31" s="84">
        <v>41</v>
      </c>
      <c r="U31">
        <v>-1</v>
      </c>
      <c r="V31">
        <v>68.5</v>
      </c>
      <c r="W31" s="84">
        <v>76</v>
      </c>
      <c r="X31" s="8">
        <f>V31-S31</f>
        <v>33.5</v>
      </c>
      <c r="Y31" s="88">
        <f t="shared" si="18"/>
        <v>35</v>
      </c>
      <c r="Z31">
        <v>-13</v>
      </c>
      <c r="AA31">
        <f t="shared" si="19"/>
        <v>-12</v>
      </c>
      <c r="AB31" s="95">
        <f>1-(Y31/H31)</f>
        <v>0.41666666666666663</v>
      </c>
      <c r="AC31" s="96">
        <f>Y31/H31</f>
        <v>0.58333333333333337</v>
      </c>
      <c r="AD31" s="6">
        <f>AA31/X31</f>
        <v>-0.35820895522388058</v>
      </c>
      <c r="AE31" s="56">
        <f>AA31/Y31</f>
        <v>-0.34285714285714286</v>
      </c>
      <c r="AF31" s="6">
        <f t="shared" si="21"/>
        <v>0.35820895522388058</v>
      </c>
      <c r="AG31" s="6">
        <f>(X31^2+AA31^2)/(2*AA31)</f>
        <v>-52.760416666666664</v>
      </c>
      <c r="AH31" s="6">
        <f>ABS(AG31)</f>
        <v>52.760416666666664</v>
      </c>
      <c r="AI31" s="6">
        <f>1/AG31</f>
        <v>-1.8953603158933862E-2</v>
      </c>
      <c r="AJ31" s="6">
        <f>AI31*0.5*P31</f>
        <v>-8.4343534057255681E-3</v>
      </c>
      <c r="AK31" s="40">
        <v>45</v>
      </c>
      <c r="AL31" s="6">
        <f>X31/AK31</f>
        <v>0.74444444444444446</v>
      </c>
      <c r="AM31" s="6">
        <f>Y31/AK31</f>
        <v>0.77777777777777779</v>
      </c>
      <c r="AN31" s="3">
        <v>45679</v>
      </c>
      <c r="AO31" t="s">
        <v>35</v>
      </c>
    </row>
    <row r="32" spans="1:41" s="11" customFormat="1" x14ac:dyDescent="0.3">
      <c r="A32" s="10" t="s">
        <v>18</v>
      </c>
      <c r="AB32" s="57">
        <f>AVERAGE(AB26:AB31)</f>
        <v>0.39667874396135261</v>
      </c>
      <c r="AC32" s="59">
        <f t="shared" ref="AC32" si="22">AVERAGE(AC26:AC31)</f>
        <v>0.60332125603864739</v>
      </c>
      <c r="AD32" s="57">
        <f t="shared" ref="AD32:AH32" si="23">AVERAGE(AD26:AD31)</f>
        <v>-0.51388593811960848</v>
      </c>
      <c r="AE32" s="54">
        <f t="shared" si="23"/>
        <v>-0.44387437224309417</v>
      </c>
      <c r="AF32" s="12">
        <f t="shared" si="23"/>
        <v>0.51388593811960848</v>
      </c>
      <c r="AG32" s="12">
        <f t="shared" si="23"/>
        <v>-39.755435924369742</v>
      </c>
      <c r="AH32" s="12">
        <f t="shared" si="23"/>
        <v>39.755435924369742</v>
      </c>
      <c r="AI32" s="61">
        <f>AVERAGE(AI26:AI31)</f>
        <v>-2.6154772745674394E-2</v>
      </c>
      <c r="AJ32" s="37">
        <f>AVERAGE(AJ26:AJ31)</f>
        <v>-1.1638873871825106E-2</v>
      </c>
      <c r="AK32" s="41"/>
      <c r="AL32" s="12">
        <f>AVERAGE(AL26:AL31)</f>
        <v>0.69074074074074066</v>
      </c>
      <c r="AM32" s="57">
        <f>AVERAGE(AM26:AM31)</f>
        <v>0.7944444444444444</v>
      </c>
    </row>
    <row r="33" spans="1:41" s="19" customFormat="1" x14ac:dyDescent="0.3">
      <c r="A33" s="25"/>
      <c r="AB33" s="77">
        <f>MEDIAN(AB26:AB31)</f>
        <v>0.4</v>
      </c>
      <c r="AC33" s="78">
        <f>MEDIAN(AC26:AC31)</f>
        <v>0.6</v>
      </c>
      <c r="AD33" s="77">
        <f>MEDIAN(AD26:AD31)</f>
        <v>-0.54086021505376336</v>
      </c>
      <c r="AE33" s="79"/>
      <c r="AF33" s="21"/>
      <c r="AG33" s="21"/>
      <c r="AH33" s="21"/>
      <c r="AI33" s="77">
        <f>MEDIAN(AI26:AI31)</f>
        <v>-2.7440830449826988E-2</v>
      </c>
      <c r="AJ33" s="81"/>
      <c r="AK33" s="82"/>
      <c r="AL33" s="21"/>
      <c r="AM33" s="77"/>
    </row>
    <row r="34" spans="1:41" s="16" customFormat="1" ht="15" thickBot="1" x14ac:dyDescent="0.35">
      <c r="A34" s="13" t="s">
        <v>30</v>
      </c>
      <c r="AB34" s="58">
        <f>_xlfn.STDEV.P(AB26:AB31)</f>
        <v>2.9908622319451371E-2</v>
      </c>
      <c r="AC34" s="60">
        <f t="shared" ref="AC34:AH34" si="24">_xlfn.STDEV.P(AC26:AC31)</f>
        <v>2.9908622319451371E-2</v>
      </c>
      <c r="AD34" s="58">
        <f t="shared" si="24"/>
        <v>9.4775670242751367E-2</v>
      </c>
      <c r="AE34" s="55">
        <f t="shared" si="24"/>
        <v>7.0614063299893642E-2</v>
      </c>
      <c r="AF34" s="14">
        <f t="shared" si="24"/>
        <v>9.4775670242751367E-2</v>
      </c>
      <c r="AG34" s="14">
        <f t="shared" si="24"/>
        <v>8.0756601136262987</v>
      </c>
      <c r="AH34" s="14">
        <f t="shared" si="24"/>
        <v>8.0756601136262987</v>
      </c>
      <c r="AI34" s="62">
        <f t="shared" ref="AI34:AJ34" si="25">_xlfn.STDEV.P(AI26:AI31)</f>
        <v>4.9946811241237728E-3</v>
      </c>
      <c r="AJ34" s="38">
        <f t="shared" si="25"/>
        <v>2.2226331002350797E-3</v>
      </c>
      <c r="AK34" s="42"/>
      <c r="AL34" s="14">
        <f t="shared" ref="AL34:AM34" si="26">_xlfn.STDEV.P(AL26:AL31)</f>
        <v>5.752675765558915E-2</v>
      </c>
      <c r="AM34" s="58">
        <f t="shared" si="26"/>
        <v>5.6564904997412083E-2</v>
      </c>
    </row>
    <row r="35" spans="1:41" x14ac:dyDescent="0.3">
      <c r="AK35" s="40"/>
    </row>
    <row r="36" spans="1:41" s="11" customFormat="1" x14ac:dyDescent="0.3">
      <c r="A36" s="10" t="s">
        <v>36</v>
      </c>
      <c r="AK36" s="44"/>
    </row>
    <row r="37" spans="1:41" x14ac:dyDescent="0.3">
      <c r="A37" t="s">
        <v>37</v>
      </c>
      <c r="B37">
        <v>1</v>
      </c>
      <c r="C37">
        <v>4400</v>
      </c>
      <c r="D37">
        <v>4</v>
      </c>
      <c r="E37">
        <v>1277</v>
      </c>
      <c r="F37">
        <v>2</v>
      </c>
      <c r="G37">
        <v>25</v>
      </c>
      <c r="H37">
        <f>6/5*F37*G37</f>
        <v>60</v>
      </c>
      <c r="I37">
        <v>2200</v>
      </c>
      <c r="J37">
        <v>1921</v>
      </c>
      <c r="K37">
        <v>1766</v>
      </c>
      <c r="L37">
        <v>1160</v>
      </c>
      <c r="M37">
        <v>1155</v>
      </c>
      <c r="N37">
        <v>900</v>
      </c>
      <c r="O37">
        <v>4</v>
      </c>
      <c r="P37">
        <v>0.89</v>
      </c>
      <c r="Q37">
        <v>97.27</v>
      </c>
      <c r="R37">
        <v>8</v>
      </c>
      <c r="S37">
        <v>39</v>
      </c>
      <c r="T37" s="84">
        <v>31</v>
      </c>
      <c r="U37">
        <v>2.5</v>
      </c>
      <c r="V37">
        <v>64</v>
      </c>
      <c r="W37" s="84">
        <v>58.5</v>
      </c>
      <c r="X37" s="8">
        <f>V37-S37</f>
        <v>25</v>
      </c>
      <c r="Y37" s="88">
        <f t="shared" ref="Y37:Y42" si="27">W37-T37</f>
        <v>27.5</v>
      </c>
      <c r="Z37">
        <v>13</v>
      </c>
      <c r="AA37">
        <f t="shared" ref="AA37:AA42" si="28">Z37-U37</f>
        <v>10.5</v>
      </c>
      <c r="AB37" s="95">
        <f>1-(Y37/H37)</f>
        <v>0.54166666666666674</v>
      </c>
      <c r="AC37" s="96">
        <f>Y37/H37</f>
        <v>0.45833333333333331</v>
      </c>
      <c r="AD37" s="97">
        <f>AA37/X37</f>
        <v>0.42</v>
      </c>
      <c r="AE37" s="56">
        <f>AA37/Y37</f>
        <v>0.38181818181818183</v>
      </c>
      <c r="AF37" s="6">
        <f>ABS(AD37)</f>
        <v>0.42</v>
      </c>
      <c r="AG37" s="6">
        <f>(X37^2+AA37^2)/(2*AA37)</f>
        <v>35.011904761904759</v>
      </c>
      <c r="AH37" s="6">
        <f>ABS(AG37)</f>
        <v>35.011904761904759</v>
      </c>
      <c r="AI37" s="6">
        <f>1/AG37</f>
        <v>2.8561713702822171E-2</v>
      </c>
      <c r="AJ37" s="6">
        <f>AI37*0.5*P37</f>
        <v>1.2709962597755866E-2</v>
      </c>
      <c r="AK37" s="40">
        <v>45</v>
      </c>
      <c r="AL37" s="6">
        <f>X37/AK37</f>
        <v>0.55555555555555558</v>
      </c>
      <c r="AM37" s="6">
        <f>Y37/AK37</f>
        <v>0.61111111111111116</v>
      </c>
      <c r="AN37" s="3">
        <v>45667</v>
      </c>
    </row>
    <row r="38" spans="1:41" x14ac:dyDescent="0.3">
      <c r="A38" t="s">
        <v>37</v>
      </c>
      <c r="B38">
        <v>2</v>
      </c>
      <c r="C38">
        <v>4400</v>
      </c>
      <c r="D38">
        <v>4</v>
      </c>
      <c r="E38">
        <v>1277</v>
      </c>
      <c r="F38">
        <v>2</v>
      </c>
      <c r="G38">
        <v>25</v>
      </c>
      <c r="H38">
        <f t="shared" ref="H38:H42" si="29">6/5*F38*G38</f>
        <v>60</v>
      </c>
      <c r="I38">
        <v>2200</v>
      </c>
      <c r="J38">
        <v>1921</v>
      </c>
      <c r="K38">
        <v>1766</v>
      </c>
      <c r="L38">
        <v>1160</v>
      </c>
      <c r="M38">
        <v>1155</v>
      </c>
      <c r="N38">
        <v>900</v>
      </c>
      <c r="O38">
        <v>4</v>
      </c>
      <c r="P38">
        <v>0.89</v>
      </c>
      <c r="Q38">
        <v>97.27</v>
      </c>
      <c r="R38">
        <v>8</v>
      </c>
      <c r="S38">
        <v>40</v>
      </c>
      <c r="T38" s="84">
        <v>38</v>
      </c>
      <c r="U38">
        <v>3</v>
      </c>
      <c r="V38">
        <v>67</v>
      </c>
      <c r="W38" s="84">
        <v>68</v>
      </c>
      <c r="X38" s="8">
        <f>V38-S38</f>
        <v>27</v>
      </c>
      <c r="Y38" s="88">
        <f t="shared" si="27"/>
        <v>30</v>
      </c>
      <c r="Z38">
        <v>15</v>
      </c>
      <c r="AA38">
        <f t="shared" si="28"/>
        <v>12</v>
      </c>
      <c r="AB38" s="95">
        <f>1-(Y38/H38)</f>
        <v>0.5</v>
      </c>
      <c r="AC38" s="96">
        <f>Y38/H38</f>
        <v>0.5</v>
      </c>
      <c r="AD38" s="97">
        <f>AA38/X38</f>
        <v>0.44444444444444442</v>
      </c>
      <c r="AE38" s="56">
        <f>AA38/Y38</f>
        <v>0.4</v>
      </c>
      <c r="AF38" s="6">
        <f t="shared" ref="AF38:AF42" si="30">ABS(AD38)</f>
        <v>0.44444444444444442</v>
      </c>
      <c r="AG38" s="6">
        <f>(X38^2+AA38^2)/(2*AA38)</f>
        <v>36.375</v>
      </c>
      <c r="AH38" s="6">
        <f>ABS(AG38)</f>
        <v>36.375</v>
      </c>
      <c r="AI38" s="6">
        <f>1/AG38</f>
        <v>2.7491408934707903E-2</v>
      </c>
      <c r="AJ38" s="6">
        <f>AI38*0.5*P38</f>
        <v>1.2233676975945016E-2</v>
      </c>
      <c r="AK38" s="40">
        <v>45</v>
      </c>
      <c r="AL38" s="6">
        <f>X38/AK38</f>
        <v>0.6</v>
      </c>
      <c r="AM38" s="6">
        <f>Y38/AK38</f>
        <v>0.66666666666666663</v>
      </c>
      <c r="AN38" s="3">
        <v>45667</v>
      </c>
    </row>
    <row r="39" spans="1:41" x14ac:dyDescent="0.3">
      <c r="A39" t="s">
        <v>37</v>
      </c>
      <c r="B39">
        <v>3</v>
      </c>
      <c r="C39">
        <v>4400</v>
      </c>
      <c r="D39">
        <v>4</v>
      </c>
      <c r="E39">
        <v>1277</v>
      </c>
      <c r="F39">
        <v>2</v>
      </c>
      <c r="G39">
        <v>25</v>
      </c>
      <c r="H39">
        <f t="shared" si="29"/>
        <v>60</v>
      </c>
      <c r="I39">
        <v>2200</v>
      </c>
      <c r="J39">
        <v>1921</v>
      </c>
      <c r="K39">
        <v>1766</v>
      </c>
      <c r="L39">
        <v>1160</v>
      </c>
      <c r="M39">
        <v>1155</v>
      </c>
      <c r="N39">
        <v>900</v>
      </c>
      <c r="O39">
        <v>2</v>
      </c>
      <c r="P39">
        <v>0.89</v>
      </c>
      <c r="Q39">
        <v>54.06</v>
      </c>
      <c r="R39">
        <v>8</v>
      </c>
      <c r="S39">
        <v>41</v>
      </c>
      <c r="T39" s="84">
        <v>42</v>
      </c>
      <c r="U39">
        <v>3</v>
      </c>
      <c r="V39">
        <v>66.5</v>
      </c>
      <c r="W39" s="84">
        <v>68.5</v>
      </c>
      <c r="X39" s="8">
        <f>V39-S39</f>
        <v>25.5</v>
      </c>
      <c r="Y39" s="88">
        <f t="shared" si="27"/>
        <v>26.5</v>
      </c>
      <c r="Z39">
        <v>8.5</v>
      </c>
      <c r="AA39">
        <f t="shared" si="28"/>
        <v>5.5</v>
      </c>
      <c r="AB39" s="95">
        <f>1-(Y39/H39)</f>
        <v>0.55833333333333335</v>
      </c>
      <c r="AC39" s="96">
        <f>Y39/H39</f>
        <v>0.44166666666666665</v>
      </c>
      <c r="AD39" s="97">
        <f>AA39/X39</f>
        <v>0.21568627450980393</v>
      </c>
      <c r="AE39" s="56">
        <f>AA39/Y39</f>
        <v>0.20754716981132076</v>
      </c>
      <c r="AF39" s="6">
        <f t="shared" si="30"/>
        <v>0.21568627450980393</v>
      </c>
      <c r="AG39" s="6">
        <f>(X39^2+AA39^2)/(2*AA39)</f>
        <v>61.863636363636367</v>
      </c>
      <c r="AH39" s="6">
        <f>ABS(AG39)</f>
        <v>61.863636363636367</v>
      </c>
      <c r="AI39" s="6">
        <f>1/AG39</f>
        <v>1.6164584864070537E-2</v>
      </c>
      <c r="AJ39" s="6">
        <f>AI39*0.5*P39</f>
        <v>7.1932402645113885E-3</v>
      </c>
      <c r="AK39" s="40">
        <v>45</v>
      </c>
      <c r="AL39" s="6">
        <f>X39/AK39</f>
        <v>0.56666666666666665</v>
      </c>
      <c r="AM39" s="6">
        <f>Y39/AK39</f>
        <v>0.58888888888888891</v>
      </c>
      <c r="AN39" s="3">
        <v>45673</v>
      </c>
    </row>
    <row r="40" spans="1:41" x14ac:dyDescent="0.3">
      <c r="A40" t="s">
        <v>37</v>
      </c>
      <c r="B40">
        <v>4</v>
      </c>
      <c r="C40">
        <v>4400</v>
      </c>
      <c r="D40">
        <v>4</v>
      </c>
      <c r="E40">
        <v>1277</v>
      </c>
      <c r="F40">
        <v>2</v>
      </c>
      <c r="G40">
        <v>25</v>
      </c>
      <c r="H40">
        <f t="shared" si="29"/>
        <v>60</v>
      </c>
      <c r="I40">
        <v>2200</v>
      </c>
      <c r="J40">
        <v>1921</v>
      </c>
      <c r="K40">
        <v>1766</v>
      </c>
      <c r="L40">
        <v>1160</v>
      </c>
      <c r="M40">
        <v>1155</v>
      </c>
      <c r="N40">
        <v>900</v>
      </c>
      <c r="O40">
        <v>2</v>
      </c>
      <c r="P40">
        <v>0.89</v>
      </c>
      <c r="Q40">
        <v>54.06</v>
      </c>
      <c r="R40">
        <v>8</v>
      </c>
      <c r="S40">
        <v>40</v>
      </c>
      <c r="T40" s="84">
        <v>41</v>
      </c>
      <c r="U40">
        <v>2</v>
      </c>
      <c r="V40">
        <v>69</v>
      </c>
      <c r="W40" s="84">
        <v>71</v>
      </c>
      <c r="X40" s="8">
        <f>V40-S40</f>
        <v>29</v>
      </c>
      <c r="Y40" s="88">
        <f t="shared" si="27"/>
        <v>30</v>
      </c>
      <c r="Z40">
        <v>8</v>
      </c>
      <c r="AA40">
        <f t="shared" si="28"/>
        <v>6</v>
      </c>
      <c r="AB40" s="95">
        <f>1-(Y40/H40)</f>
        <v>0.5</v>
      </c>
      <c r="AC40" s="96">
        <f>Y40/H40</f>
        <v>0.5</v>
      </c>
      <c r="AD40" s="97">
        <f>AA40/X40</f>
        <v>0.20689655172413793</v>
      </c>
      <c r="AE40" s="56">
        <f>AA40/Y40</f>
        <v>0.2</v>
      </c>
      <c r="AF40" s="6">
        <f t="shared" si="30"/>
        <v>0.20689655172413793</v>
      </c>
      <c r="AG40" s="6">
        <f>(X40^2+AA40^2)/(2*AA40)</f>
        <v>73.083333333333329</v>
      </c>
      <c r="AH40" s="6">
        <f>ABS(AG40)</f>
        <v>73.083333333333329</v>
      </c>
      <c r="AI40" s="6">
        <f>1/AG40</f>
        <v>1.3683010262257697E-2</v>
      </c>
      <c r="AJ40" s="6">
        <f>AI40*0.5*P40</f>
        <v>6.0889395667046752E-3</v>
      </c>
      <c r="AK40" s="40">
        <v>45</v>
      </c>
      <c r="AL40" s="6">
        <f>X40/AK40</f>
        <v>0.64444444444444449</v>
      </c>
      <c r="AM40" s="6">
        <f>Y40/AK40</f>
        <v>0.66666666666666663</v>
      </c>
      <c r="AN40" s="3">
        <v>45673</v>
      </c>
    </row>
    <row r="41" spans="1:41" x14ac:dyDescent="0.3">
      <c r="A41" t="s">
        <v>37</v>
      </c>
      <c r="B41">
        <v>5</v>
      </c>
      <c r="C41">
        <v>4400</v>
      </c>
      <c r="D41">
        <v>4</v>
      </c>
      <c r="E41">
        <v>1277</v>
      </c>
      <c r="F41">
        <v>2</v>
      </c>
      <c r="G41">
        <v>25</v>
      </c>
      <c r="H41">
        <f t="shared" si="29"/>
        <v>60</v>
      </c>
      <c r="I41">
        <v>2200</v>
      </c>
      <c r="J41">
        <v>1921</v>
      </c>
      <c r="K41">
        <v>1766</v>
      </c>
      <c r="L41">
        <v>1160</v>
      </c>
      <c r="M41">
        <v>1155</v>
      </c>
      <c r="N41">
        <v>900</v>
      </c>
      <c r="O41">
        <v>4</v>
      </c>
      <c r="P41">
        <v>0.89</v>
      </c>
      <c r="Q41">
        <v>59.4</v>
      </c>
      <c r="R41">
        <v>8</v>
      </c>
      <c r="S41">
        <v>40</v>
      </c>
      <c r="T41" s="84">
        <v>41</v>
      </c>
      <c r="U41">
        <v>4</v>
      </c>
      <c r="V41">
        <v>64</v>
      </c>
      <c r="W41" s="84">
        <v>67</v>
      </c>
      <c r="X41" s="8">
        <f>V41-S41</f>
        <v>24</v>
      </c>
      <c r="Y41" s="88">
        <f t="shared" si="27"/>
        <v>26</v>
      </c>
      <c r="Z41">
        <v>13</v>
      </c>
      <c r="AA41">
        <f t="shared" si="28"/>
        <v>9</v>
      </c>
      <c r="AB41" s="95">
        <f>1-(Y41/H41)</f>
        <v>0.56666666666666665</v>
      </c>
      <c r="AC41" s="96">
        <f>Y41/H41</f>
        <v>0.43333333333333335</v>
      </c>
      <c r="AD41" s="97">
        <f>AA41/X41</f>
        <v>0.375</v>
      </c>
      <c r="AE41" s="56">
        <f>AA41/Y41</f>
        <v>0.34615384615384615</v>
      </c>
      <c r="AF41" s="6">
        <f t="shared" si="30"/>
        <v>0.375</v>
      </c>
      <c r="AG41" s="6">
        <f>(X41^2+AA41^2)/(2*AA41)</f>
        <v>36.5</v>
      </c>
      <c r="AH41" s="6">
        <f>ABS(AG41)</f>
        <v>36.5</v>
      </c>
      <c r="AI41" s="6">
        <f>1/AG41</f>
        <v>2.7397260273972601E-2</v>
      </c>
      <c r="AJ41" s="6">
        <f>AI41*0.5*P41</f>
        <v>1.2191780821917807E-2</v>
      </c>
      <c r="AK41" s="40">
        <v>45</v>
      </c>
      <c r="AL41" s="6">
        <f>X41/AK41</f>
        <v>0.53333333333333333</v>
      </c>
      <c r="AM41" s="6">
        <f>Y41/AK41</f>
        <v>0.57777777777777772</v>
      </c>
      <c r="AN41" s="3">
        <v>45673</v>
      </c>
      <c r="AO41" t="s">
        <v>38</v>
      </c>
    </row>
    <row r="42" spans="1:41" x14ac:dyDescent="0.3">
      <c r="A42" t="s">
        <v>37</v>
      </c>
      <c r="B42">
        <v>6</v>
      </c>
      <c r="C42">
        <v>4400</v>
      </c>
      <c r="D42">
        <v>4</v>
      </c>
      <c r="E42">
        <v>1277</v>
      </c>
      <c r="F42">
        <v>2</v>
      </c>
      <c r="G42">
        <v>25</v>
      </c>
      <c r="H42">
        <f t="shared" si="29"/>
        <v>60</v>
      </c>
      <c r="I42">
        <v>2200</v>
      </c>
      <c r="J42">
        <v>1921</v>
      </c>
      <c r="K42">
        <v>1766</v>
      </c>
      <c r="L42">
        <v>1160</v>
      </c>
      <c r="M42">
        <v>1155</v>
      </c>
      <c r="N42">
        <v>900</v>
      </c>
      <c r="O42">
        <v>2</v>
      </c>
      <c r="P42">
        <v>0.89</v>
      </c>
      <c r="Q42">
        <v>59.4</v>
      </c>
      <c r="R42">
        <v>8</v>
      </c>
      <c r="S42">
        <v>40</v>
      </c>
      <c r="T42" s="84">
        <v>40.5</v>
      </c>
      <c r="U42">
        <v>1.5</v>
      </c>
      <c r="V42">
        <v>66</v>
      </c>
      <c r="W42" s="84">
        <v>68</v>
      </c>
      <c r="X42" s="8">
        <f>V42-S42</f>
        <v>26</v>
      </c>
      <c r="Y42" s="88">
        <f t="shared" si="27"/>
        <v>27.5</v>
      </c>
      <c r="Z42">
        <v>8</v>
      </c>
      <c r="AA42">
        <f t="shared" si="28"/>
        <v>6.5</v>
      </c>
      <c r="AB42" s="95">
        <f>1-(Y42/H42)</f>
        <v>0.54166666666666674</v>
      </c>
      <c r="AC42" s="96">
        <f>Y42/H42</f>
        <v>0.45833333333333331</v>
      </c>
      <c r="AD42" s="97">
        <f>AA42/X42</f>
        <v>0.25</v>
      </c>
      <c r="AE42" s="56">
        <f>AA42/Y42</f>
        <v>0.23636363636363636</v>
      </c>
      <c r="AF42" s="6">
        <f t="shared" si="30"/>
        <v>0.25</v>
      </c>
      <c r="AG42" s="6">
        <f>(X42^2+AA42^2)/(2*AA42)</f>
        <v>55.25</v>
      </c>
      <c r="AH42" s="6">
        <f>ABS(AG42)</f>
        <v>55.25</v>
      </c>
      <c r="AI42" s="6">
        <f>1/AG42</f>
        <v>1.8099547511312219E-2</v>
      </c>
      <c r="AJ42" s="6">
        <f>AI42*0.5*P42</f>
        <v>8.0542986425339372E-3</v>
      </c>
      <c r="AK42" s="40">
        <v>45</v>
      </c>
      <c r="AL42" s="6">
        <f>X42/AK42</f>
        <v>0.57777777777777772</v>
      </c>
      <c r="AM42" s="6">
        <f>Y42/AK42</f>
        <v>0.61111111111111116</v>
      </c>
      <c r="AN42" s="3">
        <v>45673</v>
      </c>
    </row>
    <row r="43" spans="1:41" s="11" customFormat="1" x14ac:dyDescent="0.3">
      <c r="A43" s="10" t="s">
        <v>18</v>
      </c>
      <c r="AB43" s="57">
        <f>AVERAGE(AB37:AB42)</f>
        <v>0.53472222222222232</v>
      </c>
      <c r="AC43" s="59">
        <f t="shared" ref="AC43" si="31">AVERAGE(AC37:AC42)</f>
        <v>0.46527777777777773</v>
      </c>
      <c r="AD43" s="57">
        <f t="shared" ref="AD43:AH43" si="32">AVERAGE(AD37:AD42)</f>
        <v>0.31867121177973101</v>
      </c>
      <c r="AE43" s="54">
        <f t="shared" si="32"/>
        <v>0.29531380569116417</v>
      </c>
      <c r="AF43" s="12">
        <f t="shared" si="32"/>
        <v>0.31867121177973101</v>
      </c>
      <c r="AG43" s="12">
        <f t="shared" si="32"/>
        <v>49.680645743145739</v>
      </c>
      <c r="AH43" s="12">
        <f t="shared" si="32"/>
        <v>49.680645743145739</v>
      </c>
      <c r="AI43" s="61">
        <f>AVERAGE(AI37:AI42)</f>
        <v>2.1899587591523856E-2</v>
      </c>
      <c r="AJ43" s="37">
        <f>AVERAGE(AJ37:AJ42)</f>
        <v>9.7453164782281155E-3</v>
      </c>
      <c r="AK43" s="37"/>
      <c r="AL43" s="12">
        <f>AVERAGE(AL37:AL42)</f>
        <v>0.57962962962962961</v>
      </c>
      <c r="AM43" s="57">
        <f>AVERAGE(AM37:AM42)</f>
        <v>0.62037037037037035</v>
      </c>
    </row>
    <row r="44" spans="1:41" s="19" customFormat="1" x14ac:dyDescent="0.3">
      <c r="A44" s="25" t="s">
        <v>82</v>
      </c>
      <c r="AB44" s="77">
        <f>MEDIAN(AB37:AB42)</f>
        <v>0.54166666666666674</v>
      </c>
      <c r="AC44" s="78">
        <f>MEDIAN(AC37:AC42)</f>
        <v>0.45833333333333331</v>
      </c>
      <c r="AD44" s="77">
        <f>MEDIAN(AD37:AD42)</f>
        <v>0.3125</v>
      </c>
      <c r="AE44" s="79"/>
      <c r="AF44" s="21"/>
      <c r="AG44" s="21"/>
      <c r="AH44" s="21"/>
      <c r="AI44" s="77">
        <f>MEDIAN(AI37:AI42)</f>
        <v>2.2748403892642412E-2</v>
      </c>
      <c r="AJ44" s="81"/>
      <c r="AK44" s="81"/>
      <c r="AL44" s="21"/>
      <c r="AM44" s="77"/>
    </row>
    <row r="45" spans="1:41" s="16" customFormat="1" ht="15" thickBot="1" x14ac:dyDescent="0.35">
      <c r="A45" s="13" t="s">
        <v>30</v>
      </c>
      <c r="AB45" s="58">
        <f>_xlfn.STDEV.P(AB37:AB42)</f>
        <v>2.6094853094522138E-2</v>
      </c>
      <c r="AC45" s="60">
        <f t="shared" ref="AC45:AH45" si="33">_xlfn.STDEV.P(AC37:AC42)</f>
        <v>2.6094853094522134E-2</v>
      </c>
      <c r="AD45" s="58">
        <f t="shared" si="33"/>
        <v>9.7531677778568623E-2</v>
      </c>
      <c r="AE45" s="55">
        <f t="shared" si="33"/>
        <v>8.2955552833009455E-2</v>
      </c>
      <c r="AF45" s="14">
        <f t="shared" si="33"/>
        <v>9.7531677778568623E-2</v>
      </c>
      <c r="AG45" s="14">
        <f t="shared" si="33"/>
        <v>14.680317586053558</v>
      </c>
      <c r="AH45" s="14">
        <f t="shared" si="33"/>
        <v>14.680317586053558</v>
      </c>
      <c r="AI45" s="62">
        <f t="shared" ref="AI45:AJ45" si="34">_xlfn.STDEV.P(AI37:AI42)</f>
        <v>6.06519440583176E-3</v>
      </c>
      <c r="AJ45" s="38">
        <f t="shared" si="34"/>
        <v>2.6990115105951324E-3</v>
      </c>
      <c r="AK45" s="38"/>
      <c r="AL45" s="14">
        <f t="shared" ref="AL45:AM45" si="35">_xlfn.STDEV.P(AL37:AL42)</f>
        <v>3.5379579952857051E-2</v>
      </c>
      <c r="AM45" s="58">
        <f t="shared" si="35"/>
        <v>3.4793137459362834E-2</v>
      </c>
    </row>
    <row r="46" spans="1:41" x14ac:dyDescent="0.3">
      <c r="A46" s="4"/>
      <c r="AB46" s="23"/>
      <c r="AC46" s="45"/>
      <c r="AD46" s="23"/>
      <c r="AE46" s="23"/>
      <c r="AF46" s="23"/>
      <c r="AG46" s="23"/>
      <c r="AH46" s="23"/>
      <c r="AI46" s="46"/>
      <c r="AJ46" s="46"/>
      <c r="AK46" s="46"/>
      <c r="AL46" s="23"/>
      <c r="AM46" s="23"/>
    </row>
    <row r="47" spans="1:41" x14ac:dyDescent="0.3">
      <c r="A47" s="4" t="s">
        <v>63</v>
      </c>
      <c r="AB47" s="23"/>
      <c r="AC47" s="45"/>
      <c r="AD47" s="23"/>
      <c r="AE47" s="23"/>
      <c r="AF47" s="23"/>
      <c r="AG47" s="23"/>
      <c r="AH47" s="23"/>
      <c r="AI47" s="46"/>
      <c r="AJ47" s="46"/>
      <c r="AK47" s="46"/>
      <c r="AL47" s="23"/>
      <c r="AM47" s="23"/>
    </row>
    <row r="48" spans="1:41" x14ac:dyDescent="0.3">
      <c r="A48" t="s">
        <v>59</v>
      </c>
      <c r="AD48" s="6"/>
      <c r="AE48" s="6"/>
      <c r="AF48" s="5"/>
      <c r="AG48" s="5"/>
      <c r="AH48" s="5"/>
      <c r="AI48" s="5"/>
      <c r="AJ48" s="5"/>
      <c r="AK48" s="5"/>
      <c r="AL48" s="5">
        <f>AVERAGE(AL4:AL9,AL15:AL20,AL26:AL31,AL37:AL42)</f>
        <v>0.69907407407407396</v>
      </c>
      <c r="AM48" s="64">
        <f>AVERAGE(AM4:AM9,AM15:AM20,AM26:AM31,AM37:AM42)</f>
        <v>0.75462962962962976</v>
      </c>
    </row>
    <row r="49" spans="1:41" x14ac:dyDescent="0.3">
      <c r="A49" t="s">
        <v>60</v>
      </c>
      <c r="AD49" s="6"/>
      <c r="AE49" s="6"/>
      <c r="AF49" s="5"/>
      <c r="AG49" s="5"/>
      <c r="AH49" s="5"/>
      <c r="AI49" s="5"/>
      <c r="AJ49" s="5"/>
      <c r="AK49" s="5"/>
      <c r="AL49" s="5">
        <f>_xlfn.STDEV.P(AL4:AL9,AL15:AL20,AL26:AL31,AL37:AL42)</f>
        <v>0.11041060042347023</v>
      </c>
      <c r="AM49" s="5"/>
    </row>
    <row r="50" spans="1:41" x14ac:dyDescent="0.3">
      <c r="A50" t="s">
        <v>65</v>
      </c>
      <c r="AC50" s="74">
        <f>AVERAGE(AC15:AC20,AC26:AC31,AC37:AC42)</f>
        <v>0.54555152979066024</v>
      </c>
      <c r="AF50" s="64">
        <f>AVERAGE(AF15:AF20,AF26:AF31,AF37:AF42)</f>
        <v>0.41050653614865884</v>
      </c>
      <c r="AG50" s="5"/>
      <c r="AH50" s="64">
        <f>AVERAGE(AH15:AH20,AH26:AH31,AH37:AH42)</f>
        <v>44.683176197881188</v>
      </c>
      <c r="AI50" s="5"/>
      <c r="AJ50" s="5"/>
      <c r="AK50" s="5"/>
      <c r="AL50" s="5"/>
      <c r="AM50" s="5"/>
    </row>
    <row r="51" spans="1:41" x14ac:dyDescent="0.3">
      <c r="A51" t="s">
        <v>64</v>
      </c>
      <c r="AC51" s="75">
        <f>_xlfn.STDEV.P(AC15:AC20,AC26:AC31,AC37:AC42)</f>
        <v>6.9216471588345999E-2</v>
      </c>
      <c r="AD51" s="47"/>
      <c r="AE51" s="47"/>
      <c r="AF51" s="76">
        <f>_xlfn.STDEV.P(AF15:AF20,AF26:AF31,AF37:AF42)</f>
        <v>0.11281569655266108</v>
      </c>
      <c r="AG51" s="5"/>
      <c r="AH51" s="48">
        <f>_xlfn.STDEV.P(AH15:AH20,AH26:AH31,AH37:AH42)</f>
        <v>10.787615378567995</v>
      </c>
      <c r="AI51" s="5"/>
      <c r="AJ51" s="5"/>
      <c r="AK51" s="5"/>
      <c r="AL51" s="5"/>
      <c r="AM51" s="5"/>
    </row>
    <row r="53" spans="1:41" ht="23.4" x14ac:dyDescent="0.45">
      <c r="A53" s="7" t="s">
        <v>39</v>
      </c>
    </row>
    <row r="54" spans="1:41" x14ac:dyDescent="0.3">
      <c r="A54" s="32" t="s">
        <v>50</v>
      </c>
    </row>
    <row r="55" spans="1:41" s="11" customFormat="1" x14ac:dyDescent="0.3">
      <c r="A55" s="10" t="s">
        <v>45</v>
      </c>
    </row>
    <row r="56" spans="1:41" x14ac:dyDescent="0.3">
      <c r="A56" t="s">
        <v>22</v>
      </c>
      <c r="B56">
        <v>1</v>
      </c>
      <c r="C56">
        <v>4700</v>
      </c>
      <c r="E56">
        <v>1277</v>
      </c>
      <c r="F56">
        <v>2</v>
      </c>
      <c r="G56">
        <v>25</v>
      </c>
      <c r="H56">
        <f>6/5*F56*G56</f>
        <v>60</v>
      </c>
      <c r="I56">
        <v>1100</v>
      </c>
      <c r="J56">
        <v>900</v>
      </c>
      <c r="K56">
        <v>1000</v>
      </c>
      <c r="L56">
        <v>650</v>
      </c>
      <c r="M56">
        <v>900</v>
      </c>
      <c r="N56">
        <v>500</v>
      </c>
      <c r="O56">
        <v>1</v>
      </c>
      <c r="P56">
        <v>0.89</v>
      </c>
      <c r="Q56">
        <v>65.53</v>
      </c>
      <c r="R56">
        <v>0</v>
      </c>
      <c r="S56">
        <v>30</v>
      </c>
      <c r="T56" s="84">
        <v>31</v>
      </c>
      <c r="U56">
        <v>1</v>
      </c>
      <c r="V56">
        <v>65</v>
      </c>
      <c r="W56" s="84">
        <v>66</v>
      </c>
      <c r="X56">
        <f>V56-S56</f>
        <v>35</v>
      </c>
      <c r="Y56" s="88">
        <f t="shared" ref="Y56:Y57" si="36">W56-T56</f>
        <v>35</v>
      </c>
      <c r="Z56">
        <v>1</v>
      </c>
      <c r="AA56" s="90">
        <f t="shared" ref="AA56" si="37">Z56-U56</f>
        <v>0</v>
      </c>
      <c r="AB56" s="98">
        <f>1-(Y56/H56)</f>
        <v>0.41666666666666663</v>
      </c>
      <c r="AC56" s="28">
        <f>Y56/H56</f>
        <v>0.58333333333333337</v>
      </c>
      <c r="AD56" s="99">
        <f>AA56/X56</f>
        <v>0</v>
      </c>
      <c r="AE56" s="91">
        <f>AA56/Y56</f>
        <v>0</v>
      </c>
      <c r="AF56" s="92">
        <f>ABS(AD56)</f>
        <v>0</v>
      </c>
      <c r="AG56" s="92" t="e">
        <f>(X56^2+AA56^2)/(2*AA56)</f>
        <v>#DIV/0!</v>
      </c>
      <c r="AH56" s="92" t="e">
        <f>ABS(AG56)</f>
        <v>#DIV/0!</v>
      </c>
      <c r="AI56" s="92" t="e">
        <f>1/AG56</f>
        <v>#DIV/0!</v>
      </c>
      <c r="AJ56" s="92" t="e">
        <f>AI56*0.5*P56</f>
        <v>#DIV/0!</v>
      </c>
      <c r="AK56" s="93">
        <v>45</v>
      </c>
      <c r="AL56" s="92">
        <f>X56/AK56</f>
        <v>0.77777777777777779</v>
      </c>
      <c r="AM56" s="92"/>
      <c r="AN56" s="94">
        <v>45492</v>
      </c>
      <c r="AO56" s="90"/>
    </row>
    <row r="57" spans="1:41" x14ac:dyDescent="0.3">
      <c r="A57" t="s">
        <v>22</v>
      </c>
      <c r="B57">
        <v>2</v>
      </c>
      <c r="C57">
        <v>4700</v>
      </c>
      <c r="E57">
        <v>1277</v>
      </c>
      <c r="F57">
        <v>2</v>
      </c>
      <c r="G57">
        <v>25</v>
      </c>
      <c r="H57">
        <f>6/5*F57*G57</f>
        <v>60</v>
      </c>
      <c r="I57">
        <v>1940</v>
      </c>
      <c r="J57">
        <v>1572</v>
      </c>
      <c r="K57">
        <v>1504</v>
      </c>
      <c r="L57">
        <v>986</v>
      </c>
      <c r="M57">
        <v>1068</v>
      </c>
      <c r="N57">
        <v>900</v>
      </c>
      <c r="O57">
        <v>1</v>
      </c>
      <c r="P57">
        <v>0.89</v>
      </c>
      <c r="Q57">
        <v>61.16</v>
      </c>
      <c r="R57">
        <v>0</v>
      </c>
      <c r="S57">
        <v>31</v>
      </c>
      <c r="T57" s="84">
        <v>35</v>
      </c>
      <c r="U57">
        <v>-1</v>
      </c>
      <c r="V57">
        <v>62</v>
      </c>
      <c r="W57" s="84">
        <v>66</v>
      </c>
      <c r="X57">
        <f>V57-S57</f>
        <v>31</v>
      </c>
      <c r="Y57" s="88">
        <f t="shared" si="36"/>
        <v>31</v>
      </c>
      <c r="Z57">
        <v>-2.5</v>
      </c>
      <c r="AA57" s="90">
        <f>Z57-U57</f>
        <v>-1.5</v>
      </c>
      <c r="AB57" s="98">
        <f>1-(Y57/H57)</f>
        <v>0.48333333333333328</v>
      </c>
      <c r="AC57" s="28">
        <f>Y57/H57</f>
        <v>0.51666666666666672</v>
      </c>
      <c r="AD57" s="98">
        <f>AA57/X57</f>
        <v>-4.8387096774193547E-2</v>
      </c>
      <c r="AE57" s="91">
        <f>AA57/Y57</f>
        <v>-4.8387096774193547E-2</v>
      </c>
      <c r="AF57" s="92">
        <f>ABS(AD57)</f>
        <v>4.8387096774193547E-2</v>
      </c>
      <c r="AG57" s="92">
        <f>(X57^2+AA57^2)/(2*AA57)</f>
        <v>-321.08333333333331</v>
      </c>
      <c r="AH57" s="92">
        <f>ABS(AG57)</f>
        <v>321.08333333333331</v>
      </c>
      <c r="AI57" s="92">
        <f>1/AG57</f>
        <v>-3.1144562678432392E-3</v>
      </c>
      <c r="AJ57" s="92">
        <f>AI57*0.5*P57</f>
        <v>-1.3859330391902415E-3</v>
      </c>
      <c r="AK57" s="93">
        <v>45</v>
      </c>
      <c r="AL57" s="92">
        <f>X57/AK57</f>
        <v>0.68888888888888888</v>
      </c>
      <c r="AM57" s="92"/>
      <c r="AN57" s="94">
        <v>45496</v>
      </c>
      <c r="AO57" s="90"/>
    </row>
    <row r="58" spans="1:41" s="19" customFormat="1" x14ac:dyDescent="0.3">
      <c r="A58" s="20" t="s">
        <v>18</v>
      </c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T58" s="25"/>
      <c r="U58" s="25"/>
      <c r="V58" s="25"/>
      <c r="W58" s="25"/>
      <c r="X58" s="25"/>
      <c r="Y58" s="25"/>
      <c r="Z58" s="25"/>
      <c r="AA58" s="25"/>
      <c r="AB58" s="21"/>
      <c r="AC58" s="26"/>
      <c r="AD58" s="21">
        <f>AVERAGE(AD56:AD57)</f>
        <v>-2.4193548387096774E-2</v>
      </c>
      <c r="AE58" s="21"/>
      <c r="AF58" s="21"/>
      <c r="AG58" s="21"/>
      <c r="AH58" s="21"/>
      <c r="AI58" s="21"/>
      <c r="AJ58" s="21"/>
      <c r="AK58" s="21"/>
      <c r="AL58" s="21"/>
      <c r="AM58" s="21"/>
      <c r="AN58" s="27"/>
    </row>
    <row r="59" spans="1:41" s="16" customFormat="1" ht="15" thickBot="1" x14ac:dyDescent="0.35">
      <c r="A59" s="17" t="s">
        <v>19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T59" s="13"/>
      <c r="U59" s="13"/>
      <c r="V59" s="13"/>
      <c r="W59" s="13"/>
      <c r="X59" s="13"/>
      <c r="Y59" s="13"/>
      <c r="Z59" s="13"/>
      <c r="AA59" s="13"/>
      <c r="AB59" s="14"/>
      <c r="AC59" s="15"/>
      <c r="AD59" s="14">
        <f t="shared" ref="AD59" si="38">_xlfn.STDEV.P(AD56:AD57)</f>
        <v>2.4193548387096774E-2</v>
      </c>
      <c r="AE59" s="14"/>
      <c r="AF59" s="14"/>
      <c r="AG59" s="14"/>
      <c r="AH59" s="14"/>
      <c r="AI59" s="14"/>
      <c r="AJ59" s="14"/>
      <c r="AK59" s="14"/>
      <c r="AL59" s="14"/>
      <c r="AM59" s="14"/>
    </row>
    <row r="60" spans="1:41" x14ac:dyDescent="0.3">
      <c r="A60" s="22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85"/>
      <c r="U60" s="4"/>
      <c r="V60" s="4"/>
      <c r="W60" s="85"/>
      <c r="X60" s="4"/>
      <c r="Y60" s="85"/>
      <c r="Z60" s="4"/>
      <c r="AA60" s="4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</row>
    <row r="61" spans="1:41" s="11" customFormat="1" hidden="1" x14ac:dyDescent="0.3">
      <c r="A61" s="18" t="s">
        <v>55</v>
      </c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86"/>
      <c r="U61" s="10"/>
      <c r="V61" s="10"/>
      <c r="W61" s="86"/>
      <c r="X61" s="10"/>
      <c r="Y61" s="86"/>
      <c r="Z61" s="10"/>
      <c r="AA61" s="10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</row>
    <row r="62" spans="1:41" s="24" customFormat="1" ht="15" hidden="1" thickBot="1" x14ac:dyDescent="0.35">
      <c r="A62" s="24" t="s">
        <v>53</v>
      </c>
      <c r="B62" s="24">
        <v>1</v>
      </c>
      <c r="C62" s="24">
        <v>4000</v>
      </c>
      <c r="E62" s="24">
        <v>1277</v>
      </c>
      <c r="F62" s="24">
        <v>2</v>
      </c>
      <c r="G62" s="24">
        <v>25</v>
      </c>
      <c r="H62" s="24">
        <f>6/5*F62*G62</f>
        <v>60</v>
      </c>
      <c r="I62" s="24">
        <v>2200</v>
      </c>
      <c r="J62" s="24">
        <v>1921</v>
      </c>
      <c r="K62" s="24">
        <v>1766</v>
      </c>
      <c r="L62" s="24">
        <v>1160</v>
      </c>
      <c r="M62" s="24">
        <v>1155</v>
      </c>
      <c r="N62" s="24">
        <v>900</v>
      </c>
      <c r="O62" s="24">
        <v>4</v>
      </c>
      <c r="P62" s="24">
        <v>0.89</v>
      </c>
      <c r="Q62" s="24">
        <v>88.21</v>
      </c>
      <c r="R62" s="24">
        <v>8</v>
      </c>
      <c r="S62" s="24">
        <v>36</v>
      </c>
      <c r="T62" s="87">
        <v>43</v>
      </c>
      <c r="U62" s="24">
        <v>3</v>
      </c>
      <c r="V62" s="24">
        <v>38</v>
      </c>
      <c r="W62" s="87">
        <v>45</v>
      </c>
      <c r="X62" s="35">
        <f>V62-S62</f>
        <v>2</v>
      </c>
      <c r="Y62" s="88">
        <f t="shared" ref="Y62" si="39">W62-T62</f>
        <v>2</v>
      </c>
      <c r="Z62" s="24">
        <v>4</v>
      </c>
      <c r="AA62" s="24">
        <f t="shared" ref="AA62" si="40">Z62-U62</f>
        <v>1</v>
      </c>
      <c r="AB62" s="52">
        <f>1-(Y62/H62)</f>
        <v>0.96666666666666667</v>
      </c>
      <c r="AC62" s="53">
        <f>Y62/H62</f>
        <v>3.3333333333333333E-2</v>
      </c>
      <c r="AD62" s="36">
        <f>0</f>
        <v>0</v>
      </c>
      <c r="AE62" s="56">
        <f>AA62/Y62</f>
        <v>0.5</v>
      </c>
      <c r="AF62" s="49">
        <f>ABS(AD62)</f>
        <v>0</v>
      </c>
      <c r="AG62" s="49">
        <f>(X62^2+AA62^2)/(2*AA62)</f>
        <v>2.5</v>
      </c>
      <c r="AH62" s="49">
        <f>ABS(AG62)</f>
        <v>2.5</v>
      </c>
      <c r="AI62" s="49">
        <f>1/AG62</f>
        <v>0.4</v>
      </c>
      <c r="AJ62" s="49">
        <f>AI62*0.5*P62</f>
        <v>0.17800000000000002</v>
      </c>
      <c r="AK62" s="50">
        <v>45</v>
      </c>
      <c r="AL62" s="49">
        <f>X62/AK62</f>
        <v>4.4444444444444446E-2</v>
      </c>
      <c r="AM62" s="49"/>
      <c r="AN62" s="34">
        <v>45667</v>
      </c>
      <c r="AO62" s="24" t="s">
        <v>54</v>
      </c>
    </row>
    <row r="63" spans="1:41" hidden="1" x14ac:dyDescent="0.3">
      <c r="X63" s="8"/>
      <c r="Y63" s="88"/>
      <c r="AB63" s="29"/>
      <c r="AC63" s="30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"/>
    </row>
    <row r="64" spans="1:41" x14ac:dyDescent="0.3">
      <c r="A64" s="22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85"/>
      <c r="U64" s="4"/>
      <c r="V64" s="4"/>
      <c r="W64" s="85"/>
      <c r="X64" s="4"/>
      <c r="Y64" s="85"/>
      <c r="Z64" s="4"/>
      <c r="AA64" s="4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</row>
    <row r="65" spans="1:43" x14ac:dyDescent="0.3">
      <c r="A65" s="33" t="s">
        <v>51</v>
      </c>
      <c r="AB65" s="5"/>
      <c r="AC65" s="28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3"/>
    </row>
    <row r="66" spans="1:43" s="11" customFormat="1" x14ac:dyDescent="0.3">
      <c r="A66" s="10" t="s">
        <v>43</v>
      </c>
    </row>
    <row r="67" spans="1:43" x14ac:dyDescent="0.3">
      <c r="A67" t="s">
        <v>42</v>
      </c>
      <c r="B67">
        <v>1</v>
      </c>
      <c r="C67">
        <v>5800</v>
      </c>
      <c r="E67">
        <v>1277</v>
      </c>
      <c r="F67">
        <v>2</v>
      </c>
      <c r="G67">
        <v>25</v>
      </c>
      <c r="H67">
        <f>6/5*F67*G67</f>
        <v>60</v>
      </c>
      <c r="I67">
        <v>2200</v>
      </c>
      <c r="J67">
        <v>1921</v>
      </c>
      <c r="K67">
        <v>1766</v>
      </c>
      <c r="L67">
        <v>1160</v>
      </c>
      <c r="M67">
        <v>1155</v>
      </c>
      <c r="N67">
        <v>900</v>
      </c>
      <c r="O67">
        <v>6</v>
      </c>
      <c r="P67">
        <v>0.89</v>
      </c>
      <c r="Q67">
        <v>92.26</v>
      </c>
      <c r="R67">
        <v>8</v>
      </c>
      <c r="S67">
        <v>40</v>
      </c>
      <c r="T67" s="84">
        <v>44</v>
      </c>
      <c r="U67">
        <v>1</v>
      </c>
      <c r="V67">
        <v>57</v>
      </c>
      <c r="W67" s="84">
        <v>62</v>
      </c>
      <c r="X67" s="8">
        <f>V67-S67</f>
        <v>17</v>
      </c>
      <c r="Y67" s="88">
        <f t="shared" ref="Y67:Y68" si="41">W67-T67</f>
        <v>18</v>
      </c>
      <c r="Z67">
        <v>7</v>
      </c>
      <c r="AA67">
        <f t="shared" ref="AA67:AA68" si="42">Z67-U67</f>
        <v>6</v>
      </c>
      <c r="AB67" s="64">
        <f>1-(Y67/H67)</f>
        <v>0.7</v>
      </c>
      <c r="AC67" s="65">
        <f>Y67/H67</f>
        <v>0.3</v>
      </c>
      <c r="AD67" s="64">
        <f>AA67/X67</f>
        <v>0.35294117647058826</v>
      </c>
      <c r="AE67" s="56">
        <f>AA67/Y67</f>
        <v>0.33333333333333331</v>
      </c>
      <c r="AF67" s="6">
        <f>ABS(AD67)</f>
        <v>0.35294117647058826</v>
      </c>
      <c r="AG67" s="6">
        <f>(X67^2+AA67^2)/(2*AA67)</f>
        <v>27.083333333333332</v>
      </c>
      <c r="AH67" s="6">
        <f>ABS(AG67)</f>
        <v>27.083333333333332</v>
      </c>
      <c r="AI67" s="6">
        <f>1/AG67</f>
        <v>3.6923076923076927E-2</v>
      </c>
      <c r="AJ67" s="6">
        <f>AI67*0.5*P67</f>
        <v>1.6430769230769231E-2</v>
      </c>
      <c r="AK67" s="40">
        <v>45</v>
      </c>
      <c r="AL67" s="6">
        <f>X67/AK67</f>
        <v>0.37777777777777777</v>
      </c>
      <c r="AM67" s="64">
        <f>Y67/AK67</f>
        <v>0.4</v>
      </c>
      <c r="AN67" s="3">
        <v>45667</v>
      </c>
      <c r="AO67" t="s">
        <v>49</v>
      </c>
    </row>
    <row r="68" spans="1:43" s="24" customFormat="1" ht="15" thickBot="1" x14ac:dyDescent="0.35">
      <c r="A68" s="24" t="s">
        <v>42</v>
      </c>
      <c r="B68" s="24">
        <v>2</v>
      </c>
      <c r="C68" s="24">
        <v>5800</v>
      </c>
      <c r="E68" s="24">
        <v>1277</v>
      </c>
      <c r="F68" s="24">
        <v>2</v>
      </c>
      <c r="G68" s="24">
        <v>25</v>
      </c>
      <c r="H68" s="24">
        <f>6/5*F68*G68</f>
        <v>60</v>
      </c>
      <c r="I68" s="24">
        <v>2200</v>
      </c>
      <c r="J68" s="24">
        <v>1921</v>
      </c>
      <c r="K68" s="24">
        <v>1766</v>
      </c>
      <c r="L68" s="24">
        <v>1160</v>
      </c>
      <c r="M68" s="24">
        <v>1155</v>
      </c>
      <c r="N68" s="24">
        <v>900</v>
      </c>
      <c r="O68" s="24">
        <v>6</v>
      </c>
      <c r="P68" s="24">
        <v>0.89</v>
      </c>
      <c r="Q68" s="24">
        <v>92.26</v>
      </c>
      <c r="R68" s="24">
        <v>8</v>
      </c>
      <c r="S68" s="24">
        <v>39</v>
      </c>
      <c r="T68" s="87">
        <v>36</v>
      </c>
      <c r="U68" s="24">
        <v>2</v>
      </c>
      <c r="V68" s="24">
        <v>71</v>
      </c>
      <c r="W68" s="87">
        <v>70</v>
      </c>
      <c r="X68" s="35">
        <f>V68-S68</f>
        <v>32</v>
      </c>
      <c r="Y68" s="89">
        <f t="shared" si="41"/>
        <v>34</v>
      </c>
      <c r="Z68" s="24">
        <v>10</v>
      </c>
      <c r="AA68" s="24">
        <f t="shared" si="42"/>
        <v>8</v>
      </c>
      <c r="AB68" s="69">
        <f>1-(Y68/H68)</f>
        <v>0.43333333333333335</v>
      </c>
      <c r="AC68" s="70">
        <f>Y68/H68</f>
        <v>0.56666666666666665</v>
      </c>
      <c r="AD68" s="69">
        <f>AA68/X68</f>
        <v>0.25</v>
      </c>
      <c r="AE68" s="72">
        <f>AA68/Y68</f>
        <v>0.23529411764705882</v>
      </c>
      <c r="AF68" s="49">
        <f>ABS(AD68)</f>
        <v>0.25</v>
      </c>
      <c r="AG68" s="49">
        <f>(X68^2+AA68^2)/(2*AA68)</f>
        <v>68</v>
      </c>
      <c r="AH68" s="49">
        <f>ABS(AG68)</f>
        <v>68</v>
      </c>
      <c r="AI68" s="49">
        <f>1/AG68</f>
        <v>1.4705882352941176E-2</v>
      </c>
      <c r="AJ68" s="49">
        <f>AI68*0.5*P68</f>
        <v>6.5441176470588235E-3</v>
      </c>
      <c r="AK68" s="50">
        <v>45</v>
      </c>
      <c r="AL68" s="49"/>
      <c r="AM68" s="69">
        <f>Y68/AK68</f>
        <v>0.75555555555555554</v>
      </c>
      <c r="AN68" s="34">
        <v>45667</v>
      </c>
    </row>
    <row r="69" spans="1:43" x14ac:dyDescent="0.3">
      <c r="AM69" s="5"/>
    </row>
    <row r="70" spans="1:43" s="11" customFormat="1" x14ac:dyDescent="0.3">
      <c r="A70" s="10" t="s">
        <v>47</v>
      </c>
      <c r="AM70" s="73"/>
    </row>
    <row r="71" spans="1:43" x14ac:dyDescent="0.3">
      <c r="A71" t="s">
        <v>48</v>
      </c>
      <c r="B71">
        <v>1</v>
      </c>
      <c r="C71">
        <v>2000</v>
      </c>
      <c r="E71">
        <v>638</v>
      </c>
      <c r="F71">
        <v>1</v>
      </c>
      <c r="G71">
        <v>50</v>
      </c>
      <c r="H71">
        <f>6/5*F71*G71</f>
        <v>60</v>
      </c>
      <c r="I71">
        <v>1738</v>
      </c>
      <c r="J71">
        <v>1410</v>
      </c>
      <c r="K71">
        <v>1383</v>
      </c>
      <c r="L71">
        <v>905</v>
      </c>
      <c r="M71">
        <v>1028</v>
      </c>
      <c r="N71">
        <v>900</v>
      </c>
      <c r="O71">
        <v>6</v>
      </c>
      <c r="P71">
        <v>0.89</v>
      </c>
      <c r="Q71">
        <v>97.27</v>
      </c>
      <c r="R71">
        <v>8</v>
      </c>
      <c r="S71">
        <v>39</v>
      </c>
      <c r="T71" s="84">
        <v>42</v>
      </c>
      <c r="U71">
        <v>-4</v>
      </c>
      <c r="V71">
        <v>41</v>
      </c>
      <c r="W71" s="84">
        <v>44</v>
      </c>
      <c r="X71" s="8">
        <f>V71-S71</f>
        <v>2</v>
      </c>
      <c r="Y71" s="88">
        <f t="shared" ref="Y71:Y72" si="43">W71-T71</f>
        <v>2</v>
      </c>
      <c r="Z71">
        <v>-4</v>
      </c>
      <c r="AA71">
        <f t="shared" ref="AA71:AA72" si="44">Z71-U71</f>
        <v>0</v>
      </c>
      <c r="AB71" s="64">
        <f>1-(Y71/H71)</f>
        <v>0.96666666666666667</v>
      </c>
      <c r="AC71" s="65">
        <f>Y71/H71</f>
        <v>3.3333333333333333E-2</v>
      </c>
      <c r="AD71" s="66">
        <f>AA71/X71</f>
        <v>0</v>
      </c>
      <c r="AE71" s="56">
        <f>AA71/Y71</f>
        <v>0</v>
      </c>
      <c r="AF71" s="6">
        <f>ABS(AD71)</f>
        <v>0</v>
      </c>
      <c r="AG71" s="6" t="e">
        <f>(X71^2+AA71^2)/(2*AA71)</f>
        <v>#DIV/0!</v>
      </c>
      <c r="AH71" s="6" t="e">
        <f>ABS(AG71)</f>
        <v>#DIV/0!</v>
      </c>
      <c r="AI71" s="67" t="e">
        <f>1/AG71</f>
        <v>#DIV/0!</v>
      </c>
      <c r="AJ71" s="6" t="e">
        <f>AI71*0.5*P71</f>
        <v>#DIV/0!</v>
      </c>
      <c r="AK71" s="40">
        <v>45</v>
      </c>
      <c r="AL71" s="6">
        <f>X71/AK71</f>
        <v>4.4444444444444446E-2</v>
      </c>
      <c r="AM71" s="64">
        <f>Y71/AK71</f>
        <v>4.4444444444444446E-2</v>
      </c>
      <c r="AN71" s="3">
        <v>45666</v>
      </c>
    </row>
    <row r="72" spans="1:43" s="24" customFormat="1" ht="15" thickBot="1" x14ac:dyDescent="0.35">
      <c r="A72" s="24" t="s">
        <v>48</v>
      </c>
      <c r="B72" s="24">
        <v>2</v>
      </c>
      <c r="C72" s="24">
        <v>2000</v>
      </c>
      <c r="E72" s="24">
        <v>638</v>
      </c>
      <c r="F72" s="24">
        <v>1</v>
      </c>
      <c r="G72" s="24">
        <v>50</v>
      </c>
      <c r="H72" s="24">
        <f>6/5*F72*G72</f>
        <v>60</v>
      </c>
      <c r="I72" s="24">
        <v>1738</v>
      </c>
      <c r="J72" s="24">
        <v>1410</v>
      </c>
      <c r="K72" s="24">
        <v>1383</v>
      </c>
      <c r="L72" s="24">
        <v>905</v>
      </c>
      <c r="M72" s="24">
        <v>1028</v>
      </c>
      <c r="N72" s="24">
        <v>900</v>
      </c>
      <c r="O72" s="24">
        <v>6</v>
      </c>
      <c r="P72" s="24">
        <v>0.89</v>
      </c>
      <c r="Q72" s="24">
        <v>97.27</v>
      </c>
      <c r="R72" s="24">
        <v>8</v>
      </c>
      <c r="S72" s="24">
        <v>41</v>
      </c>
      <c r="T72" s="87">
        <v>41</v>
      </c>
      <c r="U72" s="24">
        <v>-4</v>
      </c>
      <c r="V72" s="24">
        <v>41</v>
      </c>
      <c r="W72" s="87">
        <v>41</v>
      </c>
      <c r="X72" s="35">
        <f>V72-S72</f>
        <v>0</v>
      </c>
      <c r="Y72" s="89">
        <f t="shared" si="43"/>
        <v>0</v>
      </c>
      <c r="Z72" s="24">
        <v>-4</v>
      </c>
      <c r="AA72" s="24">
        <f t="shared" si="44"/>
        <v>0</v>
      </c>
      <c r="AB72" s="69">
        <f>1-(Y72/H72)</f>
        <v>1</v>
      </c>
      <c r="AC72" s="70">
        <f>Y72/H72</f>
        <v>0</v>
      </c>
      <c r="AD72" s="71" t="e">
        <f>AA72/X72</f>
        <v>#DIV/0!</v>
      </c>
      <c r="AE72" s="72" t="e">
        <f>AA72/Y72</f>
        <v>#DIV/0!</v>
      </c>
      <c r="AF72" s="49" t="e">
        <f>ABS(AD72)</f>
        <v>#DIV/0!</v>
      </c>
      <c r="AG72" s="49" t="e">
        <f>(X72^2+AA72^2)/(2*AA72)</f>
        <v>#DIV/0!</v>
      </c>
      <c r="AH72" s="49" t="e">
        <f>ABS(AG72)</f>
        <v>#DIV/0!</v>
      </c>
      <c r="AI72" s="68" t="e">
        <f>1/AG72</f>
        <v>#DIV/0!</v>
      </c>
      <c r="AJ72" s="49" t="e">
        <f>AI72*0.5*P72</f>
        <v>#DIV/0!</v>
      </c>
      <c r="AK72" s="50">
        <v>45</v>
      </c>
      <c r="AL72" s="49">
        <f>X72/AK72</f>
        <v>0</v>
      </c>
      <c r="AM72" s="69">
        <f>Y72/AK72</f>
        <v>0</v>
      </c>
      <c r="AN72" s="34">
        <v>45666</v>
      </c>
    </row>
    <row r="75" spans="1:43" x14ac:dyDescent="0.3">
      <c r="A75" s="32" t="s">
        <v>52</v>
      </c>
    </row>
    <row r="76" spans="1:43" s="11" customFormat="1" x14ac:dyDescent="0.3">
      <c r="A76" s="10" t="s">
        <v>46</v>
      </c>
    </row>
    <row r="77" spans="1:43" x14ac:dyDescent="0.3">
      <c r="A77" t="s">
        <v>40</v>
      </c>
      <c r="B77">
        <v>1</v>
      </c>
      <c r="C77">
        <v>4400</v>
      </c>
      <c r="E77">
        <v>638</v>
      </c>
      <c r="F77">
        <v>1</v>
      </c>
      <c r="G77">
        <v>50</v>
      </c>
      <c r="H77">
        <f>6/5*F77*G77</f>
        <v>60</v>
      </c>
      <c r="I77">
        <v>1738</v>
      </c>
      <c r="J77">
        <v>1410</v>
      </c>
      <c r="K77">
        <v>1383</v>
      </c>
      <c r="L77">
        <v>905</v>
      </c>
      <c r="M77">
        <v>1028</v>
      </c>
      <c r="N77">
        <v>900</v>
      </c>
      <c r="O77">
        <v>5</v>
      </c>
      <c r="P77">
        <v>0.89</v>
      </c>
      <c r="Q77" s="8">
        <v>55.54</v>
      </c>
      <c r="R77">
        <v>6</v>
      </c>
      <c r="S77">
        <v>38</v>
      </c>
      <c r="T77" s="84">
        <v>22</v>
      </c>
      <c r="U77">
        <v>3</v>
      </c>
      <c r="V77">
        <v>61.5</v>
      </c>
      <c r="W77" s="84">
        <v>49</v>
      </c>
      <c r="X77" s="8">
        <f>V77-S77</f>
        <v>23.5</v>
      </c>
      <c r="Y77" s="88">
        <f t="shared" ref="Y77:Y78" si="45">W77-T77</f>
        <v>27</v>
      </c>
      <c r="Z77">
        <v>14</v>
      </c>
      <c r="AA77" s="8">
        <f>Z77-U77</f>
        <v>11</v>
      </c>
      <c r="AB77" s="95">
        <f>1-(Y77/H77)</f>
        <v>0.55000000000000004</v>
      </c>
      <c r="AC77" s="28">
        <f>Y77/H77</f>
        <v>0.45</v>
      </c>
      <c r="AD77" s="95">
        <f>AA77/X77</f>
        <v>0.46808510638297873</v>
      </c>
      <c r="AE77" s="97">
        <f>AA77/Y77</f>
        <v>0.40740740740740738</v>
      </c>
      <c r="AF77" s="97">
        <f>ABS(AD77)</f>
        <v>0.46808510638297873</v>
      </c>
      <c r="AG77" s="97">
        <f>(X77^2+AA77^2)/(2*AA77)</f>
        <v>30.602272727272727</v>
      </c>
      <c r="AH77" s="6">
        <f>ABS(AG77)</f>
        <v>30.602272727272727</v>
      </c>
      <c r="AI77" s="6">
        <f>1/AG77</f>
        <v>3.2677311548458966E-2</v>
      </c>
      <c r="AJ77" s="6">
        <f>AI77*0.5*P77</f>
        <v>1.454140363906424E-2</v>
      </c>
      <c r="AK77" s="40">
        <v>45</v>
      </c>
      <c r="AL77" s="6">
        <f>X77/AK77</f>
        <v>0.52222222222222225</v>
      </c>
      <c r="AM77" s="6"/>
      <c r="AN77" s="3">
        <v>45568</v>
      </c>
      <c r="AO77" s="4"/>
      <c r="AP77" s="4"/>
      <c r="AQ77" s="4"/>
    </row>
    <row r="78" spans="1:43" x14ac:dyDescent="0.3">
      <c r="A78" t="s">
        <v>40</v>
      </c>
      <c r="B78">
        <v>2</v>
      </c>
      <c r="C78">
        <v>4400</v>
      </c>
      <c r="E78">
        <v>638</v>
      </c>
      <c r="F78">
        <v>1</v>
      </c>
      <c r="G78">
        <v>50</v>
      </c>
      <c r="H78">
        <f>6/5*F78*G78</f>
        <v>60</v>
      </c>
      <c r="I78">
        <v>1738</v>
      </c>
      <c r="J78">
        <v>1410</v>
      </c>
      <c r="K78">
        <v>1383</v>
      </c>
      <c r="L78">
        <v>905</v>
      </c>
      <c r="M78">
        <v>1028</v>
      </c>
      <c r="N78">
        <v>900</v>
      </c>
      <c r="O78">
        <v>5</v>
      </c>
      <c r="P78">
        <v>0.89</v>
      </c>
      <c r="Q78" s="8">
        <v>61.65</v>
      </c>
      <c r="R78">
        <v>6</v>
      </c>
      <c r="S78">
        <v>38</v>
      </c>
      <c r="T78" s="84">
        <v>11</v>
      </c>
      <c r="U78">
        <v>2</v>
      </c>
      <c r="V78">
        <v>61</v>
      </c>
      <c r="W78" s="84">
        <v>37.5</v>
      </c>
      <c r="X78" s="8">
        <f>V78-S78</f>
        <v>23</v>
      </c>
      <c r="Y78" s="88">
        <f t="shared" si="45"/>
        <v>26.5</v>
      </c>
      <c r="Z78">
        <v>11.5</v>
      </c>
      <c r="AA78" s="8">
        <f t="shared" ref="AA78" si="46">Z78-U78</f>
        <v>9.5</v>
      </c>
      <c r="AB78" s="95">
        <f>1-(Y78/H78)</f>
        <v>0.55833333333333335</v>
      </c>
      <c r="AC78" s="28">
        <f>Y78/H78</f>
        <v>0.44166666666666665</v>
      </c>
      <c r="AD78" s="95">
        <f>AA78/X78</f>
        <v>0.41304347826086957</v>
      </c>
      <c r="AE78" s="97">
        <f>AA78/Y78</f>
        <v>0.35849056603773582</v>
      </c>
      <c r="AF78" s="97">
        <f>ABS(AD78)</f>
        <v>0.41304347826086957</v>
      </c>
      <c r="AG78" s="97">
        <f>(X78^2+AA78^2)/(2*AA78)</f>
        <v>32.592105263157897</v>
      </c>
      <c r="AH78" s="6">
        <f>ABS(AG78)</f>
        <v>32.592105263157897</v>
      </c>
      <c r="AI78" s="6">
        <f>1/AG78</f>
        <v>3.0682276947920868E-2</v>
      </c>
      <c r="AJ78" s="6">
        <f>AI78*0.5*P78</f>
        <v>1.3653613241824786E-2</v>
      </c>
      <c r="AK78" s="40">
        <v>45</v>
      </c>
      <c r="AL78" s="6">
        <f>X78/AK78</f>
        <v>0.51111111111111107</v>
      </c>
      <c r="AM78" s="6"/>
      <c r="AN78" s="3">
        <v>45568</v>
      </c>
      <c r="AO78" s="4"/>
      <c r="AP78" s="4"/>
      <c r="AQ78" s="4"/>
    </row>
    <row r="79" spans="1:43" s="19" customFormat="1" x14ac:dyDescent="0.3">
      <c r="A79" s="20" t="s">
        <v>18</v>
      </c>
      <c r="AB79" s="21"/>
      <c r="AC79" s="26"/>
      <c r="AD79" s="21">
        <f>AVERAGE(AD77:AD78)</f>
        <v>0.44056429232192418</v>
      </c>
      <c r="AE79" s="21"/>
      <c r="AF79" s="21"/>
      <c r="AG79" s="21"/>
      <c r="AH79" s="21"/>
      <c r="AI79" s="21"/>
      <c r="AJ79" s="21"/>
      <c r="AK79" s="21"/>
      <c r="AL79" s="21"/>
      <c r="AM79" s="21"/>
    </row>
    <row r="80" spans="1:43" s="16" customFormat="1" ht="15" thickBot="1" x14ac:dyDescent="0.35">
      <c r="A80" s="17" t="s">
        <v>19</v>
      </c>
      <c r="AB80" s="14"/>
      <c r="AC80" s="15"/>
      <c r="AD80" s="14">
        <f t="shared" ref="AD80" si="47">_xlfn.STDEV.P(AD77:AD78)</f>
        <v>2.7520814061054583E-2</v>
      </c>
      <c r="AE80" s="14"/>
      <c r="AF80" s="14"/>
      <c r="AG80" s="14"/>
      <c r="AH80" s="14"/>
      <c r="AI80" s="14"/>
      <c r="AJ80" s="14"/>
      <c r="AK80" s="14"/>
      <c r="AL80" s="14"/>
      <c r="AM80" s="14"/>
    </row>
    <row r="81" spans="1:44" x14ac:dyDescent="0.3">
      <c r="AK81" s="40"/>
    </row>
    <row r="82" spans="1:44" s="11" customFormat="1" x14ac:dyDescent="0.3">
      <c r="A82" s="10" t="s">
        <v>44</v>
      </c>
    </row>
    <row r="83" spans="1:44" x14ac:dyDescent="0.3">
      <c r="A83" t="s">
        <v>41</v>
      </c>
      <c r="B83">
        <v>1</v>
      </c>
      <c r="C83">
        <v>4400</v>
      </c>
      <c r="E83">
        <v>638</v>
      </c>
      <c r="F83">
        <v>1</v>
      </c>
      <c r="G83">
        <v>50</v>
      </c>
      <c r="H83">
        <f>6/5*F83*G83</f>
        <v>60</v>
      </c>
      <c r="I83">
        <v>1738</v>
      </c>
      <c r="J83">
        <v>1410</v>
      </c>
      <c r="K83">
        <v>1383</v>
      </c>
      <c r="L83">
        <v>905</v>
      </c>
      <c r="M83">
        <v>1028</v>
      </c>
      <c r="N83">
        <v>900</v>
      </c>
      <c r="O83">
        <v>5</v>
      </c>
      <c r="P83">
        <v>0.89</v>
      </c>
      <c r="Q83" s="8">
        <v>64.459999999999994</v>
      </c>
      <c r="R83">
        <v>6</v>
      </c>
      <c r="S83">
        <v>39</v>
      </c>
      <c r="T83" s="84">
        <v>34</v>
      </c>
      <c r="U83">
        <v>-4.5</v>
      </c>
      <c r="V83">
        <v>58</v>
      </c>
      <c r="W83" s="84">
        <v>57</v>
      </c>
      <c r="X83" s="8">
        <f>V83-S83</f>
        <v>19</v>
      </c>
      <c r="Y83" s="88">
        <f t="shared" ref="Y83:Y84" si="48">W83-T83</f>
        <v>23</v>
      </c>
      <c r="Z83">
        <v>-15.5</v>
      </c>
      <c r="AA83">
        <f t="shared" ref="AA83:AA84" si="49">Z83-U83</f>
        <v>-11</v>
      </c>
      <c r="AB83" s="95">
        <f>1-(Y83/H83)</f>
        <v>0.6166666666666667</v>
      </c>
      <c r="AC83" s="28">
        <f>Y83/H83</f>
        <v>0.38333333333333336</v>
      </c>
      <c r="AD83" s="95">
        <f>AA83/X83</f>
        <v>-0.57894736842105265</v>
      </c>
      <c r="AE83" s="97">
        <f>AA83/Y83</f>
        <v>-0.47826086956521741</v>
      </c>
      <c r="AF83" s="97">
        <f>ABS(AD83)</f>
        <v>0.57894736842105265</v>
      </c>
      <c r="AG83" s="6">
        <f>(X83^2+AA83^2)/(2*AA83)</f>
        <v>-21.90909090909091</v>
      </c>
      <c r="AH83" s="6">
        <f>ABS(AG83)</f>
        <v>21.90909090909091</v>
      </c>
      <c r="AI83" s="6">
        <f>1/AG83</f>
        <v>-4.5643153526970952E-2</v>
      </c>
      <c r="AJ83" s="6">
        <f>AI83*0.5*P83</f>
        <v>-2.0311203319502074E-2</v>
      </c>
      <c r="AK83" s="40">
        <v>45</v>
      </c>
      <c r="AL83" s="6">
        <f>X83/AK83</f>
        <v>0.42222222222222222</v>
      </c>
      <c r="AM83" s="6"/>
      <c r="AN83" s="3">
        <v>45569</v>
      </c>
    </row>
    <row r="84" spans="1:44" x14ac:dyDescent="0.3">
      <c r="A84" t="s">
        <v>41</v>
      </c>
      <c r="B84">
        <v>2</v>
      </c>
      <c r="C84">
        <v>4400</v>
      </c>
      <c r="E84">
        <v>638</v>
      </c>
      <c r="F84">
        <v>1</v>
      </c>
      <c r="G84">
        <v>50</v>
      </c>
      <c r="H84">
        <f>6/5*F84*G84</f>
        <v>60</v>
      </c>
      <c r="I84">
        <v>1738</v>
      </c>
      <c r="J84">
        <v>1410</v>
      </c>
      <c r="K84">
        <v>1383</v>
      </c>
      <c r="L84">
        <v>905</v>
      </c>
      <c r="M84">
        <v>1028</v>
      </c>
      <c r="N84">
        <v>900</v>
      </c>
      <c r="O84">
        <v>6</v>
      </c>
      <c r="P84">
        <v>0.89</v>
      </c>
      <c r="Q84" s="8">
        <v>64.459999999999994</v>
      </c>
      <c r="R84">
        <v>6</v>
      </c>
      <c r="S84">
        <v>41.5</v>
      </c>
      <c r="T84" s="84">
        <v>37</v>
      </c>
      <c r="U84">
        <v>-3.5</v>
      </c>
      <c r="V84">
        <v>61</v>
      </c>
      <c r="W84" s="84">
        <v>60</v>
      </c>
      <c r="X84" s="8">
        <f>V84-S84</f>
        <v>19.5</v>
      </c>
      <c r="Y84" s="88">
        <f t="shared" si="48"/>
        <v>23</v>
      </c>
      <c r="Z84">
        <v>-14</v>
      </c>
      <c r="AA84">
        <f t="shared" si="49"/>
        <v>-10.5</v>
      </c>
      <c r="AB84" s="95">
        <f>1-(Y84/H84)</f>
        <v>0.6166666666666667</v>
      </c>
      <c r="AC84" s="28">
        <f>Y84/H84</f>
        <v>0.38333333333333336</v>
      </c>
      <c r="AD84" s="95">
        <f>AA84/X84</f>
        <v>-0.53846153846153844</v>
      </c>
      <c r="AE84" s="97">
        <f>AA84/Y84</f>
        <v>-0.45652173913043476</v>
      </c>
      <c r="AF84" s="97">
        <f>ABS(AD84)</f>
        <v>0.53846153846153844</v>
      </c>
      <c r="AG84" s="6">
        <f>(X84^2+AA84^2)/(2*AA84)</f>
        <v>-23.357142857142858</v>
      </c>
      <c r="AH84" s="6">
        <f>ABS(AG84)</f>
        <v>23.357142857142858</v>
      </c>
      <c r="AI84" s="6">
        <f>1/AG84</f>
        <v>-4.2813455657492352E-2</v>
      </c>
      <c r="AJ84" s="6">
        <f>AI84*0.5*P84</f>
        <v>-1.9051987767584096E-2</v>
      </c>
      <c r="AK84" s="40">
        <v>45</v>
      </c>
      <c r="AL84" s="6">
        <f>X84/AK84</f>
        <v>0.43333333333333335</v>
      </c>
      <c r="AM84" s="6"/>
      <c r="AN84" s="3">
        <v>45569</v>
      </c>
    </row>
    <row r="85" spans="1:44" s="19" customFormat="1" x14ac:dyDescent="0.3">
      <c r="A85" s="20" t="s">
        <v>18</v>
      </c>
      <c r="AB85" s="21"/>
      <c r="AC85" s="26"/>
      <c r="AD85" s="21">
        <f>AVERAGE(AD83:AD84)</f>
        <v>-0.55870445344129549</v>
      </c>
      <c r="AE85" s="21"/>
      <c r="AF85" s="21"/>
      <c r="AG85" s="21"/>
      <c r="AH85" s="21"/>
      <c r="AI85" s="21"/>
      <c r="AJ85" s="21"/>
      <c r="AK85" s="21"/>
      <c r="AL85" s="21"/>
      <c r="AM85" s="21"/>
    </row>
    <row r="86" spans="1:44" s="16" customFormat="1" ht="15" thickBot="1" x14ac:dyDescent="0.35">
      <c r="A86" s="17" t="s">
        <v>19</v>
      </c>
      <c r="AB86" s="14"/>
      <c r="AC86" s="15"/>
      <c r="AD86" s="14">
        <f t="shared" ref="AD86" si="50">_xlfn.STDEV.P(AD83:AD84)</f>
        <v>2.024291497975711E-2</v>
      </c>
      <c r="AE86" s="14"/>
      <c r="AF86" s="14"/>
      <c r="AG86" s="14"/>
      <c r="AH86" s="14"/>
      <c r="AI86" s="14"/>
      <c r="AJ86" s="14"/>
      <c r="AK86" s="14"/>
      <c r="AL86" s="14"/>
      <c r="AM86" s="14"/>
    </row>
    <row r="89" spans="1:44" x14ac:dyDescent="0.3">
      <c r="AR89" s="4"/>
    </row>
    <row r="90" spans="1:44" x14ac:dyDescent="0.3">
      <c r="AR90" s="4"/>
    </row>
  </sheetData>
  <phoneticPr fontId="4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Jette Bloemberg</dc:creator>
  <cp:lastModifiedBy>Jette Bloemberg</cp:lastModifiedBy>
  <dcterms:created xsi:type="dcterms:W3CDTF">2025-01-24T10:30:20Z</dcterms:created>
  <dcterms:modified xsi:type="dcterms:W3CDTF">2025-06-15T07:49:11Z</dcterms:modified>
</cp:coreProperties>
</file>